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1348DC32-6FF5-4B7A-823D-196394A8A7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АИП 2023" sheetId="12" r:id="rId1"/>
    <sheet name="не брать" sheetId="9" r:id="rId2"/>
    <sheet name="Лист1" sheetId="10" r:id="rId3"/>
  </sheets>
  <definedNames>
    <definedName name="_xlnm.Print_Titles" localSheetId="0">'ГАИП 2023'!$12:$12</definedName>
    <definedName name="_xlnm.Print_Titles" localSheetId="1">'не брать'!$13:$13</definedName>
    <definedName name="_xlnm.Print_Area" localSheetId="0">'ГАИП 2023'!$A$1:$H$207</definedName>
    <definedName name="_xlnm.Print_Area" localSheetId="1">'не брать'!$A$1:$H$208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2" l="1"/>
  <c r="F202" i="12" l="1"/>
  <c r="E202" i="12"/>
  <c r="E201" i="12"/>
  <c r="G201" i="12" s="1"/>
  <c r="D201" i="12"/>
  <c r="D199" i="12" s="1"/>
  <c r="G200" i="12"/>
  <c r="F199" i="12"/>
  <c r="G198" i="12"/>
  <c r="F197" i="12"/>
  <c r="F194" i="12" s="1"/>
  <c r="E197" i="12"/>
  <c r="E189" i="12" s="1"/>
  <c r="G196" i="12"/>
  <c r="G195" i="12"/>
  <c r="E194" i="12"/>
  <c r="D194" i="12"/>
  <c r="G190" i="12"/>
  <c r="D189" i="12"/>
  <c r="F188" i="12"/>
  <c r="G187" i="12"/>
  <c r="F185" i="12"/>
  <c r="E185" i="12"/>
  <c r="E182" i="12" s="1"/>
  <c r="G184" i="12"/>
  <c r="G183" i="12"/>
  <c r="D182" i="12"/>
  <c r="D181" i="12"/>
  <c r="F180" i="12"/>
  <c r="E180" i="12"/>
  <c r="D180" i="12"/>
  <c r="G179" i="12"/>
  <c r="G174" i="12"/>
  <c r="G173" i="12"/>
  <c r="G172" i="12"/>
  <c r="F171" i="12"/>
  <c r="G171" i="12" s="1"/>
  <c r="G170" i="12"/>
  <c r="G169" i="12"/>
  <c r="G168" i="12"/>
  <c r="F167" i="12"/>
  <c r="G167" i="12" s="1"/>
  <c r="G166" i="12"/>
  <c r="G165" i="12"/>
  <c r="F164" i="12"/>
  <c r="G164" i="12" s="1"/>
  <c r="G163" i="12"/>
  <c r="G162" i="12"/>
  <c r="F160" i="12"/>
  <c r="F157" i="12" s="1"/>
  <c r="E160" i="12"/>
  <c r="E157" i="12" s="1"/>
  <c r="G159" i="12"/>
  <c r="G158" i="12"/>
  <c r="D157" i="12"/>
  <c r="G156" i="12"/>
  <c r="G155" i="12"/>
  <c r="G154" i="12"/>
  <c r="G153" i="12"/>
  <c r="F152" i="12"/>
  <c r="E152" i="12"/>
  <c r="D152" i="12"/>
  <c r="G151" i="12"/>
  <c r="E150" i="12"/>
  <c r="G150" i="12" s="1"/>
  <c r="G149" i="12"/>
  <c r="F148" i="12"/>
  <c r="D148" i="12"/>
  <c r="G146" i="12"/>
  <c r="G145" i="12"/>
  <c r="G144" i="12"/>
  <c r="G143" i="12"/>
  <c r="F142" i="12"/>
  <c r="E142" i="12"/>
  <c r="D142" i="12"/>
  <c r="G141" i="12"/>
  <c r="E140" i="12"/>
  <c r="G140" i="12" s="1"/>
  <c r="G139" i="12"/>
  <c r="G138" i="12"/>
  <c r="F137" i="12"/>
  <c r="D137" i="12"/>
  <c r="G136" i="12"/>
  <c r="G135" i="12"/>
  <c r="G134" i="12"/>
  <c r="G133" i="12"/>
  <c r="F132" i="12"/>
  <c r="E132" i="12"/>
  <c r="D132" i="12"/>
  <c r="G131" i="12"/>
  <c r="G130" i="12"/>
  <c r="G129" i="12"/>
  <c r="G128" i="12"/>
  <c r="F127" i="12"/>
  <c r="E127" i="12"/>
  <c r="D127" i="12"/>
  <c r="G126" i="12"/>
  <c r="E125" i="12"/>
  <c r="E122" i="12" s="1"/>
  <c r="F124" i="12"/>
  <c r="G124" i="12" s="1"/>
  <c r="G123" i="12"/>
  <c r="F122" i="12"/>
  <c r="D122" i="12"/>
  <c r="G119" i="12"/>
  <c r="G118" i="12"/>
  <c r="G117" i="12"/>
  <c r="G116" i="12"/>
  <c r="F115" i="12"/>
  <c r="E115" i="12"/>
  <c r="E114" i="12" s="1"/>
  <c r="E113" i="12" s="1"/>
  <c r="D115" i="12"/>
  <c r="D114" i="12" s="1"/>
  <c r="D113" i="12" s="1"/>
  <c r="F110" i="12"/>
  <c r="E110" i="12"/>
  <c r="D110" i="12"/>
  <c r="D109" i="12"/>
  <c r="D108" i="12"/>
  <c r="G107" i="12"/>
  <c r="G105" i="12"/>
  <c r="G104" i="12"/>
  <c r="G103" i="12"/>
  <c r="F102" i="12"/>
  <c r="E102" i="12"/>
  <c r="D102" i="12"/>
  <c r="F101" i="12"/>
  <c r="E101" i="12"/>
  <c r="D101" i="12"/>
  <c r="F100" i="12"/>
  <c r="E100" i="12"/>
  <c r="D100" i="12"/>
  <c r="G99" i="12"/>
  <c r="G94" i="12"/>
  <c r="G93" i="12"/>
  <c r="G92" i="12"/>
  <c r="F91" i="12"/>
  <c r="E91" i="12"/>
  <c r="D91" i="12"/>
  <c r="G90" i="12"/>
  <c r="G89" i="12"/>
  <c r="G88" i="12"/>
  <c r="F87" i="12"/>
  <c r="E87" i="12"/>
  <c r="D87" i="12"/>
  <c r="G85" i="12"/>
  <c r="G84" i="12"/>
  <c r="G83" i="12"/>
  <c r="F82" i="12"/>
  <c r="G82" i="12" s="1"/>
  <c r="E82" i="12"/>
  <c r="D82" i="12"/>
  <c r="D81" i="12" s="1"/>
  <c r="F81" i="12"/>
  <c r="E81" i="12"/>
  <c r="F80" i="12"/>
  <c r="F60" i="12" s="1"/>
  <c r="E80" i="12"/>
  <c r="G80" i="12" s="1"/>
  <c r="G79" i="12"/>
  <c r="G78" i="12"/>
  <c r="F77" i="12"/>
  <c r="F76" i="12" s="1"/>
  <c r="D77" i="12"/>
  <c r="D76" i="12" s="1"/>
  <c r="G75" i="12"/>
  <c r="G74" i="12"/>
  <c r="G73" i="12"/>
  <c r="F72" i="12"/>
  <c r="E72" i="12"/>
  <c r="D72" i="12"/>
  <c r="G69" i="12"/>
  <c r="G68" i="12"/>
  <c r="G67" i="12"/>
  <c r="F66" i="12"/>
  <c r="E66" i="12"/>
  <c r="E65" i="12" s="1"/>
  <c r="E64" i="12" s="1"/>
  <c r="E63" i="12" s="1"/>
  <c r="D66" i="12"/>
  <c r="D65" i="12" s="1"/>
  <c r="D64" i="12" s="1"/>
  <c r="D63" i="12" s="1"/>
  <c r="G61" i="12"/>
  <c r="E60" i="12"/>
  <c r="D60" i="12"/>
  <c r="E59" i="12"/>
  <c r="E57" i="12" s="1"/>
  <c r="D59" i="12"/>
  <c r="D57" i="12" s="1"/>
  <c r="G58" i="12"/>
  <c r="G56" i="12"/>
  <c r="G55" i="12"/>
  <c r="G54" i="12"/>
  <c r="F53" i="12"/>
  <c r="E53" i="12"/>
  <c r="D53" i="12"/>
  <c r="F52" i="12"/>
  <c r="E52" i="12"/>
  <c r="E49" i="12" s="1"/>
  <c r="G51" i="12"/>
  <c r="G50" i="12"/>
  <c r="D49" i="12"/>
  <c r="G46" i="12"/>
  <c r="G45" i="12"/>
  <c r="G44" i="12"/>
  <c r="F43" i="12"/>
  <c r="E43" i="12"/>
  <c r="E42" i="12" s="1"/>
  <c r="D43" i="12"/>
  <c r="D42" i="12"/>
  <c r="G41" i="12"/>
  <c r="G40" i="12"/>
  <c r="G39" i="12"/>
  <c r="G38" i="12"/>
  <c r="F37" i="12"/>
  <c r="E37" i="12"/>
  <c r="D37" i="12"/>
  <c r="G36" i="12"/>
  <c r="G35" i="12"/>
  <c r="G34" i="12"/>
  <c r="F32" i="12"/>
  <c r="E32" i="12"/>
  <c r="D32" i="12"/>
  <c r="F30" i="12"/>
  <c r="F27" i="12" s="1"/>
  <c r="E30" i="12"/>
  <c r="D30" i="12"/>
  <c r="D27" i="12" s="1"/>
  <c r="G29" i="12"/>
  <c r="H22" i="12"/>
  <c r="F22" i="12"/>
  <c r="E22" i="12"/>
  <c r="D22" i="12"/>
  <c r="H21" i="12"/>
  <c r="E21" i="12"/>
  <c r="H20" i="12"/>
  <c r="F20" i="12"/>
  <c r="E20" i="12"/>
  <c r="D20" i="12"/>
  <c r="F130" i="9"/>
  <c r="F189" i="12" l="1"/>
  <c r="F186" i="12" s="1"/>
  <c r="G186" i="12" s="1"/>
  <c r="F108" i="12"/>
  <c r="G81" i="12"/>
  <c r="G87" i="12"/>
  <c r="D48" i="12"/>
  <c r="D47" i="12" s="1"/>
  <c r="E137" i="12"/>
  <c r="G137" i="12" s="1"/>
  <c r="D188" i="12"/>
  <c r="D186" i="12" s="1"/>
  <c r="E188" i="12"/>
  <c r="E48" i="12"/>
  <c r="E47" i="12" s="1"/>
  <c r="E86" i="12"/>
  <c r="F17" i="12"/>
  <c r="D71" i="12"/>
  <c r="D70" i="12" s="1"/>
  <c r="D62" i="12" s="1"/>
  <c r="F21" i="12"/>
  <c r="F18" i="12" s="1"/>
  <c r="G30" i="12"/>
  <c r="E77" i="12"/>
  <c r="E76" i="12" s="1"/>
  <c r="E17" i="12"/>
  <c r="G142" i="12"/>
  <c r="G185" i="12"/>
  <c r="D17" i="12"/>
  <c r="D86" i="12"/>
  <c r="D98" i="12"/>
  <c r="E181" i="12"/>
  <c r="E178" i="12" s="1"/>
  <c r="G20" i="12"/>
  <c r="D15" i="12"/>
  <c r="E71" i="12"/>
  <c r="E70" i="12" s="1"/>
  <c r="E62" i="12" s="1"/>
  <c r="F15" i="12"/>
  <c r="D21" i="12"/>
  <c r="D16" i="12" s="1"/>
  <c r="D178" i="12"/>
  <c r="D176" i="12" s="1"/>
  <c r="D175" i="12" s="1"/>
  <c r="D25" i="12"/>
  <c r="D24" i="12" s="1"/>
  <c r="D23" i="12" s="1"/>
  <c r="D26" i="12"/>
  <c r="D96" i="12"/>
  <c r="D95" i="12" s="1"/>
  <c r="D97" i="12"/>
  <c r="F26" i="12"/>
  <c r="G26" i="12" s="1"/>
  <c r="F25" i="12"/>
  <c r="F181" i="12"/>
  <c r="F178" i="12" s="1"/>
  <c r="F177" i="12" s="1"/>
  <c r="D121" i="12"/>
  <c r="G72" i="12"/>
  <c r="G77" i="12"/>
  <c r="E108" i="12"/>
  <c r="E15" i="12" s="1"/>
  <c r="F121" i="12"/>
  <c r="D193" i="12"/>
  <c r="D192" i="12" s="1"/>
  <c r="D191" i="12" s="1"/>
  <c r="G132" i="12"/>
  <c r="D18" i="12"/>
  <c r="G43" i="12"/>
  <c r="F182" i="12"/>
  <c r="G182" i="12" s="1"/>
  <c r="E27" i="12"/>
  <c r="E26" i="12" s="1"/>
  <c r="G32" i="12"/>
  <c r="G102" i="12"/>
  <c r="D147" i="12"/>
  <c r="G76" i="12"/>
  <c r="F71" i="12"/>
  <c r="E98" i="12"/>
  <c r="E97" i="12" s="1"/>
  <c r="F109" i="12"/>
  <c r="G110" i="12"/>
  <c r="E109" i="12"/>
  <c r="E199" i="12"/>
  <c r="G199" i="12" s="1"/>
  <c r="G101" i="12"/>
  <c r="G160" i="12"/>
  <c r="G202" i="12"/>
  <c r="G115" i="12"/>
  <c r="F114" i="12"/>
  <c r="E18" i="12"/>
  <c r="G21" i="12"/>
  <c r="G18" i="12" s="1"/>
  <c r="G22" i="12"/>
  <c r="E25" i="12"/>
  <c r="E24" i="12" s="1"/>
  <c r="G37" i="12"/>
  <c r="E148" i="12"/>
  <c r="E147" i="12" s="1"/>
  <c r="F161" i="12"/>
  <c r="G161" i="12" s="1"/>
  <c r="G180" i="12"/>
  <c r="E186" i="12"/>
  <c r="G53" i="12"/>
  <c r="G60" i="12"/>
  <c r="G66" i="12"/>
  <c r="F98" i="12"/>
  <c r="G98" i="12" s="1"/>
  <c r="G127" i="12"/>
  <c r="G157" i="12"/>
  <c r="G194" i="12"/>
  <c r="G197" i="12"/>
  <c r="G27" i="12"/>
  <c r="F42" i="12"/>
  <c r="G42" i="12" s="1"/>
  <c r="G52" i="12"/>
  <c r="G59" i="12"/>
  <c r="F65" i="12"/>
  <c r="G91" i="12"/>
  <c r="G108" i="12"/>
  <c r="G152" i="12"/>
  <c r="F193" i="12"/>
  <c r="F192" i="12" s="1"/>
  <c r="F191" i="12" s="1"/>
  <c r="E96" i="12"/>
  <c r="E95" i="12" s="1"/>
  <c r="G122" i="12"/>
  <c r="D177" i="12"/>
  <c r="F86" i="12"/>
  <c r="G100" i="12"/>
  <c r="F49" i="12"/>
  <c r="F57" i="12"/>
  <c r="G125" i="12"/>
  <c r="G188" i="12"/>
  <c r="F114" i="9"/>
  <c r="F116" i="9"/>
  <c r="G171" i="9"/>
  <c r="G169" i="9"/>
  <c r="G168" i="9"/>
  <c r="F170" i="9"/>
  <c r="F167" i="9" s="1"/>
  <c r="G167" i="9" s="1"/>
  <c r="G180" i="9"/>
  <c r="G179" i="9"/>
  <c r="G178" i="9"/>
  <c r="G176" i="9"/>
  <c r="G175" i="9"/>
  <c r="G174" i="9"/>
  <c r="G172" i="9"/>
  <c r="F177" i="9"/>
  <c r="G177" i="9" s="1"/>
  <c r="F173" i="9"/>
  <c r="G173" i="9" s="1"/>
  <c r="G206" i="9"/>
  <c r="G204" i="9"/>
  <c r="G202" i="9"/>
  <c r="G201" i="9"/>
  <c r="G196" i="9"/>
  <c r="G193" i="9"/>
  <c r="G190" i="9"/>
  <c r="G189" i="9"/>
  <c r="G185" i="9"/>
  <c r="G165" i="9"/>
  <c r="G164" i="9"/>
  <c r="G162" i="9"/>
  <c r="G161" i="9"/>
  <c r="G160" i="9"/>
  <c r="G159" i="9"/>
  <c r="G157" i="9"/>
  <c r="G155" i="9"/>
  <c r="G152" i="9"/>
  <c r="G151" i="9"/>
  <c r="G150" i="9"/>
  <c r="G149" i="9"/>
  <c r="G147" i="9"/>
  <c r="G145" i="9"/>
  <c r="G144" i="9"/>
  <c r="G142" i="9"/>
  <c r="G141" i="9"/>
  <c r="G140" i="9"/>
  <c r="G139" i="9"/>
  <c r="G137" i="9"/>
  <c r="G136" i="9"/>
  <c r="G135" i="9"/>
  <c r="G134" i="9"/>
  <c r="G132" i="9"/>
  <c r="G130" i="9"/>
  <c r="G129" i="9"/>
  <c r="G125" i="9"/>
  <c r="G124" i="9"/>
  <c r="G123" i="9"/>
  <c r="G122" i="9"/>
  <c r="G113" i="9"/>
  <c r="G111" i="9"/>
  <c r="G110" i="9"/>
  <c r="G109" i="9"/>
  <c r="G105" i="9"/>
  <c r="G100" i="9"/>
  <c r="G99" i="9"/>
  <c r="G98" i="9"/>
  <c r="G96" i="9"/>
  <c r="G95" i="9"/>
  <c r="G94" i="9"/>
  <c r="G91" i="9"/>
  <c r="G90" i="9"/>
  <c r="G89" i="9"/>
  <c r="G85" i="9"/>
  <c r="G84" i="9"/>
  <c r="G81" i="9"/>
  <c r="G80" i="9"/>
  <c r="G79" i="9"/>
  <c r="G77" i="9"/>
  <c r="G76" i="9"/>
  <c r="G75" i="9"/>
  <c r="G70" i="9"/>
  <c r="G69" i="9"/>
  <c r="G68" i="9"/>
  <c r="G62" i="9"/>
  <c r="G59" i="9"/>
  <c r="G57" i="9"/>
  <c r="G56" i="9"/>
  <c r="G55" i="9"/>
  <c r="G52" i="9"/>
  <c r="G51" i="9"/>
  <c r="G47" i="9"/>
  <c r="G46" i="9"/>
  <c r="G41" i="9"/>
  <c r="G40" i="9"/>
  <c r="G36" i="9"/>
  <c r="G35" i="9"/>
  <c r="G30" i="9"/>
  <c r="E208" i="9"/>
  <c r="E207" i="9"/>
  <c r="E194" i="9" s="1"/>
  <c r="E205" i="9"/>
  <c r="E203" i="9"/>
  <c r="E200" i="9" s="1"/>
  <c r="E191" i="9"/>
  <c r="E188" i="9" s="1"/>
  <c r="E186" i="9"/>
  <c r="E166" i="9"/>
  <c r="E163" i="9" s="1"/>
  <c r="E158" i="9"/>
  <c r="E156" i="9"/>
  <c r="G156" i="9" s="1"/>
  <c r="E154" i="9"/>
  <c r="E148" i="9"/>
  <c r="E146" i="9"/>
  <c r="E143" i="9"/>
  <c r="E138" i="9"/>
  <c r="E133" i="9"/>
  <c r="E131" i="9"/>
  <c r="G131" i="9" s="1"/>
  <c r="E121" i="9"/>
  <c r="E120" i="9" s="1"/>
  <c r="E119" i="9" s="1"/>
  <c r="E116" i="9"/>
  <c r="E114" i="9"/>
  <c r="E108" i="9"/>
  <c r="E107" i="9"/>
  <c r="E106" i="9"/>
  <c r="E97" i="9"/>
  <c r="E93" i="9"/>
  <c r="E88" i="9"/>
  <c r="E87" i="9" s="1"/>
  <c r="E86" i="9"/>
  <c r="E83" i="9" s="1"/>
  <c r="E82" i="9" s="1"/>
  <c r="E78" i="9"/>
  <c r="E74" i="9"/>
  <c r="E73" i="9" s="1"/>
  <c r="E67" i="9"/>
  <c r="E66" i="9" s="1"/>
  <c r="E65" i="9" s="1"/>
  <c r="E64" i="9" s="1"/>
  <c r="E60" i="9"/>
  <c r="E54" i="9"/>
  <c r="E53" i="9"/>
  <c r="E44" i="9"/>
  <c r="E43" i="9"/>
  <c r="E38" i="9"/>
  <c r="E26" i="9" s="1"/>
  <c r="E25" i="9" s="1"/>
  <c r="E33" i="9"/>
  <c r="E31" i="9"/>
  <c r="E28" i="9"/>
  <c r="E23" i="9"/>
  <c r="E21" i="9"/>
  <c r="E121" i="12" l="1"/>
  <c r="G116" i="9"/>
  <c r="G170" i="9"/>
  <c r="G86" i="12"/>
  <c r="G189" i="12"/>
  <c r="E23" i="12"/>
  <c r="E16" i="12"/>
  <c r="F96" i="12"/>
  <c r="F97" i="12"/>
  <c r="G97" i="12" s="1"/>
  <c r="D120" i="12"/>
  <c r="D112" i="12" s="1"/>
  <c r="E176" i="12"/>
  <c r="E175" i="12" s="1"/>
  <c r="E177" i="12"/>
  <c r="G177" i="12" s="1"/>
  <c r="G109" i="12"/>
  <c r="G16" i="12" s="1"/>
  <c r="G25" i="12"/>
  <c r="F24" i="12"/>
  <c r="G24" i="12" s="1"/>
  <c r="E18" i="9"/>
  <c r="E22" i="9"/>
  <c r="E92" i="9"/>
  <c r="E128" i="9"/>
  <c r="E127" i="9" s="1"/>
  <c r="E193" i="12"/>
  <c r="G178" i="12"/>
  <c r="F176" i="12"/>
  <c r="E16" i="9"/>
  <c r="F147" i="12"/>
  <c r="F120" i="12" s="1"/>
  <c r="F16" i="12"/>
  <c r="G148" i="12"/>
  <c r="G147" i="12" s="1"/>
  <c r="G17" i="12"/>
  <c r="G181" i="12"/>
  <c r="G114" i="12"/>
  <c r="F113" i="12"/>
  <c r="G113" i="12" s="1"/>
  <c r="G15" i="12"/>
  <c r="G71" i="12"/>
  <c r="F70" i="12"/>
  <c r="D111" i="12"/>
  <c r="D106" i="12"/>
  <c r="D13" i="12" s="1"/>
  <c r="G65" i="12"/>
  <c r="F64" i="12"/>
  <c r="G57" i="12"/>
  <c r="G49" i="12"/>
  <c r="F48" i="12"/>
  <c r="E120" i="12"/>
  <c r="E112" i="12" s="1"/>
  <c r="G121" i="12"/>
  <c r="G96" i="12"/>
  <c r="F95" i="12"/>
  <c r="G95" i="12" s="1"/>
  <c r="G114" i="9"/>
  <c r="E27" i="9"/>
  <c r="E50" i="9"/>
  <c r="E199" i="9"/>
  <c r="E198" i="9" s="1"/>
  <c r="E197" i="9" s="1"/>
  <c r="E19" i="9"/>
  <c r="E49" i="9"/>
  <c r="E48" i="9" s="1"/>
  <c r="E24" i="9" s="1"/>
  <c r="E104" i="9"/>
  <c r="E153" i="9"/>
  <c r="E102" i="9"/>
  <c r="E101" i="9" s="1"/>
  <c r="E103" i="9"/>
  <c r="E72" i="9"/>
  <c r="E71" i="9" s="1"/>
  <c r="E63" i="9" s="1"/>
  <c r="E187" i="9"/>
  <c r="E184" i="9" s="1"/>
  <c r="E61" i="9"/>
  <c r="E115" i="9"/>
  <c r="E195" i="9"/>
  <c r="E192" i="9" s="1"/>
  <c r="G120" i="12" l="1"/>
  <c r="F112" i="12"/>
  <c r="F106" i="12" s="1"/>
  <c r="F13" i="12" s="1"/>
  <c r="E192" i="12"/>
  <c r="G193" i="12"/>
  <c r="G176" i="12"/>
  <c r="F175" i="12"/>
  <c r="G175" i="12" s="1"/>
  <c r="G64" i="12"/>
  <c r="F63" i="12"/>
  <c r="G63" i="12" s="1"/>
  <c r="G70" i="12"/>
  <c r="E111" i="12"/>
  <c r="E106" i="12"/>
  <c r="E13" i="12" s="1"/>
  <c r="G48" i="12"/>
  <c r="F47" i="12"/>
  <c r="E126" i="9"/>
  <c r="E118" i="9" s="1"/>
  <c r="E112" i="9" s="1"/>
  <c r="E17" i="9"/>
  <c r="E183" i="9"/>
  <c r="E182" i="9"/>
  <c r="E181" i="9" s="1"/>
  <c r="E58" i="9"/>
  <c r="F111" i="12" l="1"/>
  <c r="G111" i="12" s="1"/>
  <c r="G112" i="12"/>
  <c r="G106" i="12" s="1"/>
  <c r="G13" i="12" s="1"/>
  <c r="E14" i="9"/>
  <c r="E117" i="9"/>
  <c r="F62" i="12"/>
  <c r="G62" i="12" s="1"/>
  <c r="E191" i="12"/>
  <c r="G191" i="12" s="1"/>
  <c r="G192" i="12"/>
  <c r="G47" i="12"/>
  <c r="F23" i="12"/>
  <c r="G23" i="12" s="1"/>
  <c r="G207" i="9"/>
  <c r="F208" i="9"/>
  <c r="G208" i="9" s="1"/>
  <c r="F203" i="9"/>
  <c r="G203" i="9" s="1"/>
  <c r="F191" i="9"/>
  <c r="G191" i="9" s="1"/>
  <c r="F166" i="9"/>
  <c r="G146" i="9"/>
  <c r="G166" i="9" l="1"/>
  <c r="F115" i="9"/>
  <c r="G115" i="9"/>
  <c r="F86" i="9"/>
  <c r="G86" i="9" s="1"/>
  <c r="F53" i="9"/>
  <c r="G53" i="9" s="1"/>
  <c r="G45" i="9"/>
  <c r="G42" i="9"/>
  <c r="G39" i="9"/>
  <c r="G37" i="9"/>
  <c r="D207" i="9"/>
  <c r="D194" i="9" s="1"/>
  <c r="D200" i="9"/>
  <c r="D195" i="9"/>
  <c r="D188" i="9"/>
  <c r="D187" i="9"/>
  <c r="D186" i="9"/>
  <c r="D163" i="9"/>
  <c r="D158" i="9"/>
  <c r="D154" i="9"/>
  <c r="D148" i="9"/>
  <c r="D143" i="9"/>
  <c r="D138" i="9"/>
  <c r="D133" i="9"/>
  <c r="D128" i="9"/>
  <c r="D121" i="9"/>
  <c r="D120" i="9" s="1"/>
  <c r="D119" i="9" s="1"/>
  <c r="D116" i="9"/>
  <c r="D115" i="9"/>
  <c r="D114" i="9"/>
  <c r="D108" i="9"/>
  <c r="D107" i="9"/>
  <c r="D106" i="9"/>
  <c r="D97" i="9"/>
  <c r="D93" i="9"/>
  <c r="D88" i="9"/>
  <c r="D87" i="9" s="1"/>
  <c r="D83" i="9"/>
  <c r="D82" i="9" s="1"/>
  <c r="D78" i="9"/>
  <c r="D74" i="9"/>
  <c r="D73" i="9" s="1"/>
  <c r="D67" i="9"/>
  <c r="D66" i="9" s="1"/>
  <c r="D65" i="9" s="1"/>
  <c r="D64" i="9" s="1"/>
  <c r="D61" i="9"/>
  <c r="D60" i="9"/>
  <c r="D54" i="9"/>
  <c r="D50" i="9"/>
  <c r="D49" i="9"/>
  <c r="D48" i="9" s="1"/>
  <c r="D44" i="9"/>
  <c r="D43" i="9" s="1"/>
  <c r="D38" i="9"/>
  <c r="D33" i="9"/>
  <c r="D31" i="9"/>
  <c r="D28" i="9" s="1"/>
  <c r="D23" i="9"/>
  <c r="D18" i="9" s="1"/>
  <c r="D21" i="9"/>
  <c r="D92" i="9" l="1"/>
  <c r="D27" i="9"/>
  <c r="D184" i="9"/>
  <c r="D182" i="9" s="1"/>
  <c r="D181" i="9" s="1"/>
  <c r="D72" i="9"/>
  <c r="D71" i="9" s="1"/>
  <c r="D153" i="9"/>
  <c r="D58" i="9"/>
  <c r="D104" i="9"/>
  <c r="D102" i="9" s="1"/>
  <c r="D101" i="9" s="1"/>
  <c r="D205" i="9"/>
  <c r="D199" i="9" s="1"/>
  <c r="D198" i="9" s="1"/>
  <c r="D197" i="9" s="1"/>
  <c r="D127" i="9"/>
  <c r="D126" i="9" s="1"/>
  <c r="D118" i="9" s="1"/>
  <c r="D22" i="9"/>
  <c r="D19" i="9" s="1"/>
  <c r="D26" i="9"/>
  <c r="D25" i="9" s="1"/>
  <c r="D24" i="9" s="1"/>
  <c r="D63" i="9"/>
  <c r="D103" i="9"/>
  <c r="D192" i="9"/>
  <c r="D16" i="9"/>
  <c r="F61" i="9"/>
  <c r="G61" i="9" s="1"/>
  <c r="F60" i="9"/>
  <c r="G60" i="9" s="1"/>
  <c r="F74" i="9"/>
  <c r="G74" i="9" s="1"/>
  <c r="D183" i="9" l="1"/>
  <c r="D112" i="9"/>
  <c r="D14" i="9" s="1"/>
  <c r="D117" i="9"/>
  <c r="D17" i="9"/>
  <c r="F73" i="9"/>
  <c r="G73" i="9" s="1"/>
  <c r="F21" i="9"/>
  <c r="G21" i="9" s="1"/>
  <c r="F97" i="9" l="1"/>
  <c r="G97" i="9" s="1"/>
  <c r="F108" i="9" l="1"/>
  <c r="G108" i="9" s="1"/>
  <c r="F107" i="9"/>
  <c r="G107" i="9" s="1"/>
  <c r="F106" i="9"/>
  <c r="G106" i="9" s="1"/>
  <c r="F163" i="9"/>
  <c r="G163" i="9" s="1"/>
  <c r="F104" i="9" l="1"/>
  <c r="G104" i="9" s="1"/>
  <c r="F102" i="9" l="1"/>
  <c r="G102" i="9" s="1"/>
  <c r="F103" i="9"/>
  <c r="G103" i="9" s="1"/>
  <c r="F31" i="9"/>
  <c r="F22" i="9" l="1"/>
  <c r="G22" i="9" s="1"/>
  <c r="G31" i="9"/>
  <c r="F101" i="9"/>
  <c r="G101" i="9" s="1"/>
  <c r="F78" i="9"/>
  <c r="G78" i="9" s="1"/>
  <c r="F200" i="9" l="1"/>
  <c r="G200" i="9" s="1"/>
  <c r="F186" i="9" l="1"/>
  <c r="G186" i="9" s="1"/>
  <c r="F205" i="9" l="1"/>
  <c r="G205" i="9" s="1"/>
  <c r="F195" i="9"/>
  <c r="G195" i="9" s="1"/>
  <c r="F194" i="9"/>
  <c r="G194" i="9" s="1"/>
  <c r="F188" i="9"/>
  <c r="G188" i="9" s="1"/>
  <c r="F187" i="9"/>
  <c r="F158" i="9"/>
  <c r="G158" i="9" s="1"/>
  <c r="F154" i="9"/>
  <c r="F148" i="9"/>
  <c r="G148" i="9" s="1"/>
  <c r="F143" i="9"/>
  <c r="G143" i="9" s="1"/>
  <c r="F138" i="9"/>
  <c r="G138" i="9" s="1"/>
  <c r="F133" i="9"/>
  <c r="G133" i="9" s="1"/>
  <c r="F128" i="9"/>
  <c r="G128" i="9" s="1"/>
  <c r="F121" i="9"/>
  <c r="G121" i="9" s="1"/>
  <c r="F93" i="9"/>
  <c r="G93" i="9" s="1"/>
  <c r="F88" i="9"/>
  <c r="F83" i="9"/>
  <c r="G83" i="9" s="1"/>
  <c r="F67" i="9"/>
  <c r="F54" i="9"/>
  <c r="G54" i="9" s="1"/>
  <c r="F50" i="9"/>
  <c r="G50" i="9" s="1"/>
  <c r="F44" i="9"/>
  <c r="F38" i="9"/>
  <c r="G38" i="9" s="1"/>
  <c r="F33" i="9"/>
  <c r="G33" i="9" s="1"/>
  <c r="F28" i="9"/>
  <c r="H23" i="9"/>
  <c r="F23" i="9"/>
  <c r="H22" i="9"/>
  <c r="H21" i="9"/>
  <c r="G154" i="9" l="1"/>
  <c r="G153" i="9" s="1"/>
  <c r="F153" i="9"/>
  <c r="G28" i="9"/>
  <c r="F27" i="9"/>
  <c r="G27" i="9" s="1"/>
  <c r="F43" i="9"/>
  <c r="G43" i="9" s="1"/>
  <c r="G44" i="9"/>
  <c r="F87" i="9"/>
  <c r="G87" i="9" s="1"/>
  <c r="G88" i="9"/>
  <c r="F18" i="9"/>
  <c r="G23" i="9"/>
  <c r="F66" i="9"/>
  <c r="G66" i="9" s="1"/>
  <c r="G67" i="9"/>
  <c r="G187" i="9"/>
  <c r="G17" i="9" s="1"/>
  <c r="F65" i="9"/>
  <c r="G65" i="9" s="1"/>
  <c r="F16" i="9"/>
  <c r="G16" i="9"/>
  <c r="F120" i="9"/>
  <c r="G120" i="9" s="1"/>
  <c r="F72" i="9"/>
  <c r="G72" i="9" s="1"/>
  <c r="F49" i="9"/>
  <c r="G49" i="9" s="1"/>
  <c r="F17" i="9"/>
  <c r="F127" i="9"/>
  <c r="F26" i="9"/>
  <c r="G26" i="9" s="1"/>
  <c r="F184" i="9"/>
  <c r="G184" i="9" s="1"/>
  <c r="F19" i="9"/>
  <c r="F192" i="9"/>
  <c r="G192" i="9" s="1"/>
  <c r="F199" i="9"/>
  <c r="G199" i="9" s="1"/>
  <c r="F82" i="9"/>
  <c r="G82" i="9" s="1"/>
  <c r="G127" i="9" l="1"/>
  <c r="G126" i="9" s="1"/>
  <c r="F126" i="9"/>
  <c r="G18" i="9"/>
  <c r="G19" i="9"/>
  <c r="F64" i="9"/>
  <c r="G64" i="9" s="1"/>
  <c r="F183" i="9"/>
  <c r="G183" i="9" s="1"/>
  <c r="F182" i="9"/>
  <c r="G182" i="9" s="1"/>
  <c r="F119" i="9"/>
  <c r="G119" i="9" s="1"/>
  <c r="F48" i="9"/>
  <c r="G48" i="9" s="1"/>
  <c r="F198" i="9"/>
  <c r="G198" i="9" s="1"/>
  <c r="F58" i="9"/>
  <c r="G58" i="9" s="1"/>
  <c r="F25" i="9"/>
  <c r="G25" i="9" s="1"/>
  <c r="F181" i="9" l="1"/>
  <c r="G181" i="9" s="1"/>
  <c r="F118" i="9"/>
  <c r="G118" i="9" s="1"/>
  <c r="G112" i="9" s="1"/>
  <c r="F197" i="9"/>
  <c r="G197" i="9" s="1"/>
  <c r="F24" i="9"/>
  <c r="G24" i="9" s="1"/>
  <c r="F112" i="9" l="1"/>
  <c r="F117" i="9"/>
  <c r="G117" i="9" s="1"/>
  <c r="F92" i="9"/>
  <c r="G92" i="9" s="1"/>
  <c r="F14" i="9" l="1"/>
  <c r="G14" i="9"/>
  <c r="F71" i="9"/>
  <c r="G71" i="9" s="1"/>
  <c r="F63" i="9" l="1"/>
  <c r="G63" i="9" s="1"/>
</calcChain>
</file>

<file path=xl/sharedStrings.xml><?xml version="1.0" encoding="utf-8"?>
<sst xmlns="http://schemas.openxmlformats.org/spreadsheetml/2006/main" count="669" uniqueCount="157">
  <si>
    <t>к решению Воронежской</t>
  </si>
  <si>
    <t>городской Думы</t>
  </si>
  <si>
    <t>тыс. рублей</t>
  </si>
  <si>
    <t xml:space="preserve"> № п/п</t>
  </si>
  <si>
    <t>Наименование объекта</t>
  </si>
  <si>
    <t>Раздел, подраздел</t>
  </si>
  <si>
    <t>ВСЕГО</t>
  </si>
  <si>
    <t>в том числе за счет средств:</t>
  </si>
  <si>
    <t>федерального бюджета</t>
  </si>
  <si>
    <t>бюджета Воронежской области</t>
  </si>
  <si>
    <t>бюджета городского округа</t>
  </si>
  <si>
    <t>Управление жилищно-коммунального хозяйства</t>
  </si>
  <si>
    <t>0400</t>
  </si>
  <si>
    <t>0412</t>
  </si>
  <si>
    <t xml:space="preserve">Муниципальная программа "Обеспечение коммунальными услугами населения городского округа город Воронеж"                                               </t>
  </si>
  <si>
    <r>
      <t>Основное  мероприятие «Строительство, реконструкция и капитальный ремонт объектов коммунальной инфраструктуры»</t>
    </r>
    <r>
      <rPr>
        <sz val="14"/>
        <rFont val="Times New Roman"/>
        <family val="1"/>
        <charset val="204"/>
      </rPr>
      <t xml:space="preserve"> </t>
    </r>
  </si>
  <si>
    <t>1</t>
  </si>
  <si>
    <t>2</t>
  </si>
  <si>
    <t>3</t>
  </si>
  <si>
    <t>4</t>
  </si>
  <si>
    <t xml:space="preserve">Жилищно-коммунальное хозяйство                </t>
  </si>
  <si>
    <t>0500</t>
  </si>
  <si>
    <t>0505</t>
  </si>
  <si>
    <t>7</t>
  </si>
  <si>
    <t>8</t>
  </si>
  <si>
    <t>9</t>
  </si>
  <si>
    <t xml:space="preserve"> Образование </t>
  </si>
  <si>
    <t>0700</t>
  </si>
  <si>
    <t>Муниципальная программа городского округа город Воронеж "Развитие образования"</t>
  </si>
  <si>
    <t>0709</t>
  </si>
  <si>
    <t xml:space="preserve">Подпрограмма «Развитие дошкольного образования» </t>
  </si>
  <si>
    <t>Охрана окружающей среды</t>
  </si>
  <si>
    <t>0600</t>
  </si>
  <si>
    <t xml:space="preserve"> Муниципальная программа "Охрана окружающей среды"</t>
  </si>
  <si>
    <t>0605</t>
  </si>
  <si>
    <t>Управление строительной политики</t>
  </si>
  <si>
    <t xml:space="preserve">Муниципальная программа "Обеспечение коммунальными услугами населения городского округа город Воронеж"                         </t>
  </si>
  <si>
    <t>Подпрограмма «Чистая вода»</t>
  </si>
  <si>
    <t>5</t>
  </si>
  <si>
    <t>6</t>
  </si>
  <si>
    <t>Образовательный центр на 2860 мест на Московском проспекте, г. Воронеж (включая ПИР)</t>
  </si>
  <si>
    <t xml:space="preserve">Физическая культура и спорт </t>
  </si>
  <si>
    <t>1100</t>
  </si>
  <si>
    <t>Муниципальная  программа  городского округа город Воронеж "Развитие физической культуры и спорта"</t>
  </si>
  <si>
    <t>1105</t>
  </si>
  <si>
    <t xml:space="preserve">Основное мероприятие «Строительство и реконструкция физкультурно-спортивных сооружений на территории городского округа город Воронеж» </t>
  </si>
  <si>
    <t>12</t>
  </si>
  <si>
    <t>13</t>
  </si>
  <si>
    <t>14</t>
  </si>
  <si>
    <t>Управление дорожного хозяйства</t>
  </si>
  <si>
    <t xml:space="preserve">Муниципальная программа городского округа город Воронеж «Развитие транспортной системы»                                          </t>
  </si>
  <si>
    <t>Строительство и реконструкция объектов дошкольного образования</t>
  </si>
  <si>
    <t>Подпрограмма "Развитие общего и дополнительного образования"</t>
  </si>
  <si>
    <t>Региональный проект «Современная школа»</t>
  </si>
  <si>
    <t>Другие вопросы в области физической культуры и спорта</t>
  </si>
  <si>
    <t>10</t>
  </si>
  <si>
    <t>Главный распорядитель бюджетных средств</t>
  </si>
  <si>
    <t xml:space="preserve">Культура  </t>
  </si>
  <si>
    <t>0804</t>
  </si>
  <si>
    <t>I.</t>
  </si>
  <si>
    <t>II.</t>
  </si>
  <si>
    <t>III.</t>
  </si>
  <si>
    <t>IV.</t>
  </si>
  <si>
    <t>0800</t>
  </si>
  <si>
    <t>V.</t>
  </si>
  <si>
    <t>VI.</t>
  </si>
  <si>
    <t>11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</si>
  <si>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</si>
  <si>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</si>
  <si>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</si>
  <si>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</si>
  <si>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</si>
  <si>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</si>
  <si>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</si>
  <si>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</si>
  <si>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</si>
  <si>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Подпрограмма "Сохранение и развитие культуры и искусства"</t>
  </si>
  <si>
    <t>В.Ю. Кстенин</t>
  </si>
  <si>
    <t>В.Ф. Ходырев</t>
  </si>
  <si>
    <t xml:space="preserve">Национальная экономика           </t>
  </si>
  <si>
    <t>Другие вопросы в области национальной экономики</t>
  </si>
  <si>
    <t>Председатель Воронежской</t>
  </si>
  <si>
    <t>Строительство и реконструкция объектов общего и дополнительного образования</t>
  </si>
  <si>
    <t xml:space="preserve">Подпрограмма «Развитие дорожного хозяйства» </t>
  </si>
  <si>
    <t xml:space="preserve">Другие вопросы в области жилищно-коммунального хозяйства                </t>
  </si>
  <si>
    <t>Другие вопросы в области образования</t>
  </si>
  <si>
    <t>Другие вопросы в области культуры</t>
  </si>
  <si>
    <t>Муниципальная программа городского округа город Воронеж "Развитие культуры"</t>
  </si>
  <si>
    <t xml:space="preserve">
2023 год </t>
  </si>
  <si>
    <t>Общеобразовательная школа на 1500 мест по ул. Остужева в г. Воронеже</t>
  </si>
  <si>
    <t>областного бюджета</t>
  </si>
  <si>
    <t>Строительство футбольного поля в мкр. Никольское (г. Воронеж, ул. Дубянского)</t>
  </si>
  <si>
    <t>Строительство блочно-модульной котельной  по пер. Педагогический, 14/1 в г. Воронеже</t>
  </si>
  <si>
    <t>Реконструкция ВПС-9</t>
  </si>
  <si>
    <t>Пристройка к МБОУ СОШ № 77 по пер. Звездный, 2 (Масловка)</t>
  </si>
  <si>
    <t>Инфраструктурный проект, реализуемый в целях обеспечения связанного с ним инвестиционного проекта «Комплексная жилая застройка по ул. Шишкова, ул. Загоровского, Московскому проспекту и ул. Ломоносова в г. Воронеже»</t>
  </si>
  <si>
    <t>Строительство автомобильной дороги от ул. Шишкова до ул. Тимирязева (включая ПИР)</t>
  </si>
  <si>
    <t>Строительство объекта: Автомобильная дорога от ул. Загоровского в направлении автомобильной дороги по ул. Ломоносова в г. Воронеж (включая ПИР)</t>
  </si>
  <si>
    <t>Строительство ВПС-21</t>
  </si>
  <si>
    <t>Общеобразовательная школа на 1600 мест по ул. Домостроителей, 30а</t>
  </si>
  <si>
    <t>Реконструкция МБОУ СОШ № 45 по ул. 9 Января, 46, г. Воронеж (включая ПИР)</t>
  </si>
  <si>
    <t>Физкультурно-оздоровительный комплекс на территории МБОУ СОШ № 4 (Бульвар Пионеров, 14)</t>
  </si>
  <si>
    <t>«Музей Воздушно-Десантных войск» в г. Воронеже по адресу: ул. Генерала Лизюкова, 42в</t>
  </si>
  <si>
    <t>Общеобразовательная школа на 1575 мест по ул. Шишкова - ул. Загоровского в  г. Воронеже</t>
  </si>
  <si>
    <t>Детское дошкольное учреждение на 600 мест по Московскому проспекту  в г. Воронеже (включая ПИР)</t>
  </si>
  <si>
    <t>ГОРОДСКАЯ АДРЕСНАЯ ИНВЕСТИЦИОННАЯ ПРОГРАММА 
НА 2023 ГОД</t>
  </si>
  <si>
    <t>Приложение № 12</t>
  </si>
  <si>
    <t>Канализация улиц Луговая и Юности в р-не Отрожка г. Воронежа</t>
  </si>
  <si>
    <t>Строительство муниципального приюта для животных в городском округе город Воронеж</t>
  </si>
  <si>
    <t xml:space="preserve">Основное мероприятие "Обеспечение проведения противоэпизоотических мероприятий" </t>
  </si>
  <si>
    <t>Другие вопросы в области охраны окружающей среды</t>
  </si>
  <si>
    <t>Школа на 2000 мест по ул. Острогожская в г. Воронеже (включая ПИР)</t>
  </si>
  <si>
    <t>Школа по ул. Покровская, 18/5 в г. Воронеж  
(ЖК «Каштановый»)</t>
  </si>
  <si>
    <t xml:space="preserve">                                 Глава городского округа
                                город Воронеж</t>
  </si>
  <si>
    <t xml:space="preserve">                                город Воронеж</t>
  </si>
  <si>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.</t>
    </r>
  </si>
  <si>
    <t xml:space="preserve"> от ___________  № ______</t>
  </si>
  <si>
    <t xml:space="preserve">
2023 год корректировка 1</t>
  </si>
  <si>
    <t>отклонения</t>
  </si>
  <si>
    <t>Реконструкция котельной по ул. Туполева, 31к с реконструкцией инженерных сетей и переключение на нее системы теплоснабжения жилого квартала, ограниченного улицами Волгоградская, Туполева, Баррикадная</t>
  </si>
  <si>
    <t>Строительство объекта: Сети ливневой канализации в квартале, ограниченном ул. Шишкова, Московский проспект, ул. Ломоносова, ул. Тимирязева, набережной Максима Горького, ул. Бурденко со строительством очистных сооружений и КНС в г. Воронеж (включая ПИР)</t>
  </si>
  <si>
    <t>Инфраструктурный проект «Реконструкция ВПС -9 и комплекс мероприятий по обеспечению инженерной  инфраструктуры для ВПС - 21» инвестиционного проекта «Комплексная жилая застройка вдоль улицы Ленинградская и Ленинского проспекта , ограниченного улицами Порт-Артурская и пер. Гвардейский»</t>
  </si>
  <si>
    <t>ПИР. Строительство напорных канализационных диний Д = 500 мм L ~ 7000 м.п. каждая, по ул. Изыскателей, Беломорская, Калиниградская, Планетная, Богатырская до разгрузочной камеры на канализационном коллекторе Д1000 мм по ул. Землячки</t>
  </si>
  <si>
    <t>ПИР. Строительство двух водопроводных линий Д = 400 мм по ул. Изыскателей до точек врезки в водовод Д1000 мм в районе ул. Куйбышева L ~ 1300 м.п., каждая</t>
  </si>
  <si>
    <t>Инфраструктурный проект «Строительство двух водопроводных линий и напорных канализационных линий по ул. Изыскателей» инвестиционного проекта «Комплексная жилая застройка по ул. Изыскателей, 219А, В»</t>
  </si>
  <si>
    <t>Инфраструктурный проект, реализуемый  в целях обеспечения связанного с ним инвестиционного проекта «Комплексная  жилая застройка территорий  «Ленинградский квартал»  и «Озерки»  (Строительство объекта регионального значения «Воронежская перекачивающая станция № 21» (ВПС - № 21))</t>
  </si>
  <si>
    <t>Комплексная жилая застройка по ул. Острогожская в р.п. Шилово г. Воронежа. Магистральная улица районного значения между кварталами AI-AV (включая ПИР)</t>
  </si>
  <si>
    <t xml:space="preserve">Инфраструктурный проект «Строительство автомобильной дороги по ул. Острогожская» </t>
  </si>
  <si>
    <t xml:space="preserve">
2023 год  корректировка 2</t>
  </si>
  <si>
    <t xml:space="preserve">Основное мероприятие «Создание условий для отдыха детей городского округа город Воронеж»  </t>
  </si>
  <si>
    <t>Стационарный муниципальный детский оздоровительный лагерь «Полет», г. Воронеж, ул. Дубовая, 56 (включая ПИР)</t>
  </si>
  <si>
    <t xml:space="preserve">областного бюджета </t>
  </si>
  <si>
    <t>Стационарный муниципальный детский оздоровительный лагерь «Маяк», г. Воронеж, ул. Тепличная, 1 «о» (включая ПИР)</t>
  </si>
  <si>
    <t>«Технологическое присоединение объекта капитального строительства «Реконструкция котельной по ул. Туполева, 31к с реконструкцией инженерных сетей и переключение на нее системы теплоснабжения жилого квартала, ограниченного улицами Волгоградская, Туполева, Баррикадная в г. Воронеже»</t>
  </si>
  <si>
    <t>Комплексная жилая застройка по ул. Острогожская в р.п. Шилово г. Воронежа. Магистральная улица районного значения между кварталами AI-AV</t>
  </si>
  <si>
    <t>Инфраструктурный проект, реализуемый в целях обеспечения связанного с ним инвестиционного проекта Комплексная жилая застройка по ул. Шишкова, ул. Загоровского, Московскому проспекту и ул. Ломоносова в г. Воронеже</t>
  </si>
  <si>
    <t xml:space="preserve">Строительство автомобильной дороги от ул. Шишкова до ул. Тимирязева </t>
  </si>
  <si>
    <t>Строительство объекта: Сети ливневой канализации в квартале, ограниченном ул. Шишкова, Московский проспект, ул. Ломоносова, ул. Тимирязева, набережной Максима Горького, ул. Бурденко со строительством очистных сооружений и КНС в г. Воронеж</t>
  </si>
  <si>
    <t xml:space="preserve">Строительство объекта: Автомобильная дорога от ул. Загоровского в направлении автомобильной дороги по ул. Ломоносова в г. Воронеж </t>
  </si>
  <si>
    <t>ПИР. Строительство напорных канализационных линий Д = 500 мм L ~ 7000 м.п. каждая, по ул. Изыскателей, Беломорская, Калиниградская, Планетная, Богатырская до разгрузочной камеры на канализационном коллекторе Д1000 мм по ул. Землячки</t>
  </si>
  <si>
    <t>Инфраструктурный проект «Реконструкция ВПС -9 и комплекс мероприятий по обеспечению инженерной  инфраструктуры для ВПС - 21» инвестиционного проекта «Комплексная жилая застройка вдоль улицы Ленинградская и Ленинского проспекта, ограниченного улицами Порт-Артурская и пер. Гвардейский»</t>
  </si>
  <si>
    <t>Школа по ул. Покровская, 18/5 в г. Воронеж  (ЖК «Каштановый»)</t>
  </si>
  <si>
    <t xml:space="preserve">Общеобразовательная школа на 1575 мест по ул. Шишкова - ул. Загоровского в г. Воронеже </t>
  </si>
  <si>
    <t xml:space="preserve">Физкультурно-оздоровительный комплекс на территории МБОУ СОШ № 4 (Бульвар Пионеров, 14) в г. Воронеже </t>
  </si>
  <si>
    <t xml:space="preserve">Строительство футбольного поля в мкр. Никольское (г. Воронеж, ул. Дубянского) </t>
  </si>
  <si>
    <t>Подпрограмма «Сохранение и развитие культуры и искусства"</t>
  </si>
  <si>
    <t>Муниципальная  программа  городского округа город Воронеж «Развитие физической культуры и спорта»</t>
  </si>
  <si>
    <t>Муниципальная программа городского округа город Воронеж «Развитие культуры»</t>
  </si>
  <si>
    <t>Подпрограмма "Развитие общего и дополнительного образования»</t>
  </si>
  <si>
    <t>Муниципальная программа городского округа город Воронеж «Развитие образования»</t>
  </si>
  <si>
    <t xml:space="preserve">Основное мероприятие «Обеспечение проведения противоэпизоотических мероприятий» </t>
  </si>
  <si>
    <t xml:space="preserve"> Муниципальная программа «Охрана окружающей среды»</t>
  </si>
  <si>
    <t xml:space="preserve">Муниципальная программа «Обеспечение коммунальными услугами населения городского округа город Воронеж»                         </t>
  </si>
  <si>
    <t xml:space="preserve">Муниципальная программа «Обеспечение коммунальными услугами населения городского округа город Воронеж»                                               </t>
  </si>
  <si>
    <r>
      <t>«Приложение № 12 к решению Воронежской городской Думы от 21.12.2022  № 667-V
«О бюджете городского округа город Воронеж на 2023 год и на плановый период 2024 и 2025 годов</t>
    </r>
    <r>
      <rPr>
        <b/>
        <sz val="12"/>
        <rFont val="Calibri"/>
        <family val="2"/>
        <charset val="204"/>
      </rPr>
      <t>»</t>
    </r>
  </si>
  <si>
    <t>Приложение № 11</t>
  </si>
  <si>
    <t xml:space="preserve"> 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</si>
</sst>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#,##0.0"/>
    <numFmt numFmtId="166" formatCode="#,##0.0000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3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  <xf numFmtId="0" fontId="14" fillId="0" borderId="0"/>
  </cellStyleXfs>
  <cellXfs count="96">
    <xf numFmtId="0" fontId="0" fillId="0" borderId="0" xfId="0"/>
    <xf numFmtId="49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3" fontId="4" fillId="2" borderId="0" xfId="1" applyNumberFormat="1" applyFont="1" applyFill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2" fontId="3" fillId="2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3" fillId="2" borderId="2" xfId="1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3" fontId="8" fillId="3" borderId="0" xfId="0" applyNumberFormat="1" applyFont="1" applyFill="1" applyAlignment="1">
      <alignment horizontal="center" vertical="top" wrapText="1"/>
    </xf>
    <xf numFmtId="4" fontId="8" fillId="3" borderId="0" xfId="0" applyNumberFormat="1" applyFont="1" applyFill="1" applyAlignment="1">
      <alignment horizontal="center" vertical="top" wrapText="1"/>
    </xf>
    <xf numFmtId="3" fontId="3" fillId="3" borderId="0" xfId="0" applyNumberFormat="1" applyFont="1" applyFill="1" applyAlignment="1">
      <alignment horizontal="center" vertical="top" wrapText="1"/>
    </xf>
    <xf numFmtId="3" fontId="3" fillId="3" borderId="0" xfId="0" applyNumberFormat="1" applyFont="1" applyFill="1" applyAlignment="1">
      <alignment horizontal="left" vertical="top" wrapText="1"/>
    </xf>
    <xf numFmtId="49" fontId="4" fillId="3" borderId="0" xfId="0" applyNumberFormat="1" applyFont="1" applyFill="1" applyAlignment="1">
      <alignment horizontal="center" vertical="top" wrapText="1"/>
    </xf>
    <xf numFmtId="165" fontId="3" fillId="3" borderId="0" xfId="0" applyNumberFormat="1" applyFont="1" applyFill="1" applyAlignment="1">
      <alignment horizontal="center" vertical="top" wrapText="1"/>
    </xf>
    <xf numFmtId="166" fontId="4" fillId="3" borderId="0" xfId="0" applyNumberFormat="1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3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3" fontId="13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165" fontId="4" fillId="2" borderId="0" xfId="1" applyNumberFormat="1" applyFont="1" applyFill="1" applyAlignment="1">
      <alignment horizontal="center" vertical="center" wrapText="1"/>
    </xf>
    <xf numFmtId="166" fontId="3" fillId="2" borderId="0" xfId="1" applyNumberFormat="1" applyFont="1" applyFill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center" vertical="top" wrapText="1"/>
    </xf>
    <xf numFmtId="165" fontId="8" fillId="2" borderId="0" xfId="0" applyNumberFormat="1" applyFont="1" applyFill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top" wrapText="1"/>
    </xf>
    <xf numFmtId="165" fontId="3" fillId="2" borderId="0" xfId="0" applyNumberFormat="1" applyFont="1" applyFill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top" wrapText="1"/>
    </xf>
    <xf numFmtId="49" fontId="4" fillId="3" borderId="0" xfId="0" applyNumberFormat="1" applyFont="1" applyFill="1" applyAlignment="1">
      <alignment horizontal="right" vertical="top" wrapText="1"/>
    </xf>
    <xf numFmtId="0" fontId="4" fillId="3" borderId="0" xfId="0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7" fontId="4" fillId="2" borderId="0" xfId="1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top" wrapText="1"/>
    </xf>
    <xf numFmtId="3" fontId="3" fillId="2" borderId="0" xfId="1" applyNumberFormat="1" applyFont="1" applyFill="1" applyAlignment="1">
      <alignment horizontal="right" vertical="top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1" applyNumberFormat="1" applyFont="1" applyFill="1" applyBorder="1" applyAlignment="1">
      <alignment horizontal="center" vertical="center" wrapText="1"/>
    </xf>
    <xf numFmtId="3" fontId="4" fillId="4" borderId="2" xfId="1" applyNumberFormat="1" applyFont="1" applyFill="1" applyBorder="1" applyAlignment="1">
      <alignment horizontal="center" vertical="center" wrapText="1"/>
    </xf>
    <xf numFmtId="165" fontId="4" fillId="4" borderId="2" xfId="1" applyNumberFormat="1" applyFont="1" applyFill="1" applyBorder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4" fontId="4" fillId="2" borderId="0" xfId="1" applyNumberFormat="1" applyFont="1" applyFill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top" wrapText="1"/>
    </xf>
    <xf numFmtId="166" fontId="4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3" fontId="4" fillId="2" borderId="2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right" vertical="top" wrapText="1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2" borderId="1" xfId="1" applyFont="1" applyFill="1" applyBorder="1" applyAlignment="1">
      <alignment horizontal="right" vertical="center" wrapText="1"/>
    </xf>
    <xf numFmtId="49" fontId="4" fillId="3" borderId="0" xfId="0" applyNumberFormat="1" applyFont="1" applyFill="1" applyAlignment="1">
      <alignment horizontal="left" vertical="top" wrapText="1"/>
    </xf>
  </cellXfs>
  <cellStyles count="6">
    <cellStyle name="Excel Built-in Normal" xfId="4" xr:uid="{00000000-0005-0000-0000-000000000000}"/>
    <cellStyle name="Excel Built-in Normal 1" xfId="5" xr:uid="{00000000-0005-0000-0000-000001000000}"/>
    <cellStyle name="Денежный 2" xfId="3" xr:uid="{00000000-0005-0000-0000-000002000000}"/>
    <cellStyle name="Обычный" xfId="0" builtinId="0"/>
    <cellStyle name="Обычный 2" xfId="1" xr:uid="{00000000-0005-0000-0000-000004000000}"/>
    <cellStyle name="Обычный 2 2" xfId="2" xr:uid="{00000000-0005-0000-0000-000005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7"/>
  <sheetViews>
    <sheetView showZeros="0" tabSelected="1" view="pageBreakPreview" topLeftCell="A2" zoomScale="70" zoomScaleNormal="70" zoomScaleSheetLayoutView="70" workbookViewId="0">
      <selection activeCell="F5" sqref="F5:H5"/>
    </sheetView>
  </sheetViews>
  <sheetFormatPr defaultColWidth="9.140625" defaultRowHeight="16.5" x14ac:dyDescent="0.25"/>
  <cols>
    <col min="1" max="1" width="5.28515625" style="1" customWidth="1"/>
    <col min="2" max="2" width="68" style="2" customWidth="1"/>
    <col min="3" max="3" width="10.5703125" style="2" customWidth="1"/>
    <col min="4" max="5" width="22.140625" style="52" hidden="1" customWidth="1"/>
    <col min="6" max="6" width="22.140625" style="52" customWidth="1"/>
    <col min="7" max="7" width="22.140625" style="83" hidden="1" customWidth="1"/>
    <col min="8" max="8" width="21.140625" style="3" customWidth="1"/>
    <col min="9" max="10" width="18.42578125" style="2" customWidth="1"/>
    <col min="11" max="11" width="29" style="2" customWidth="1"/>
    <col min="12" max="17" width="18.42578125" style="2" customWidth="1"/>
    <col min="18" max="16384" width="9.140625" style="2"/>
  </cols>
  <sheetData>
    <row r="1" spans="1:11" ht="16.5" hidden="1" customHeight="1" x14ac:dyDescent="0.25"/>
    <row r="2" spans="1:11" ht="16.5" customHeight="1" x14ac:dyDescent="0.25">
      <c r="A2" s="2"/>
      <c r="B2" s="73"/>
      <c r="C2" s="73"/>
      <c r="D2" s="73"/>
      <c r="E2" s="73"/>
      <c r="F2" s="90" t="s">
        <v>155</v>
      </c>
      <c r="G2" s="90"/>
      <c r="H2" s="90"/>
      <c r="I2" s="74"/>
    </row>
    <row r="3" spans="1:11" ht="16.5" customHeight="1" x14ac:dyDescent="0.25">
      <c r="A3" s="2"/>
      <c r="B3" s="73"/>
      <c r="C3" s="73"/>
      <c r="D3" s="73"/>
      <c r="E3" s="73"/>
      <c r="F3" s="90" t="s">
        <v>0</v>
      </c>
      <c r="G3" s="90"/>
      <c r="H3" s="90"/>
      <c r="I3" s="74"/>
    </row>
    <row r="4" spans="1:11" ht="15.75" customHeight="1" x14ac:dyDescent="0.25">
      <c r="A4" s="2"/>
      <c r="B4" s="73"/>
      <c r="C4" s="73"/>
      <c r="D4" s="73"/>
      <c r="E4" s="73"/>
      <c r="F4" s="90" t="s">
        <v>1</v>
      </c>
      <c r="G4" s="90"/>
      <c r="H4" s="90"/>
      <c r="I4" s="74"/>
    </row>
    <row r="5" spans="1:11" ht="15.75" customHeight="1" x14ac:dyDescent="0.25">
      <c r="D5" s="2"/>
      <c r="E5" s="2"/>
      <c r="F5" s="90" t="s">
        <v>156</v>
      </c>
      <c r="G5" s="90"/>
      <c r="H5" s="90"/>
      <c r="I5" s="74"/>
    </row>
    <row r="6" spans="1:11" ht="16.5" customHeight="1" x14ac:dyDescent="0.25">
      <c r="D6" s="57"/>
      <c r="E6" s="57"/>
      <c r="F6" s="57"/>
      <c r="G6" s="84"/>
      <c r="H6" s="2"/>
    </row>
    <row r="7" spans="1:11" ht="42" customHeight="1" x14ac:dyDescent="0.25">
      <c r="A7" s="93" t="s">
        <v>154</v>
      </c>
      <c r="B7" s="93"/>
      <c r="C7" s="93"/>
      <c r="D7" s="93"/>
      <c r="E7" s="93"/>
      <c r="F7" s="93"/>
      <c r="G7" s="93"/>
      <c r="H7" s="93"/>
    </row>
    <row r="8" spans="1:11" ht="20.25" customHeight="1" x14ac:dyDescent="0.25">
      <c r="A8" s="14"/>
      <c r="B8" s="90"/>
      <c r="C8" s="91"/>
      <c r="D8" s="91"/>
      <c r="E8" s="91"/>
      <c r="F8" s="91"/>
      <c r="G8" s="91"/>
      <c r="H8" s="91"/>
    </row>
    <row r="9" spans="1:11" ht="35.25" customHeight="1" x14ac:dyDescent="0.25">
      <c r="A9" s="92" t="s">
        <v>105</v>
      </c>
      <c r="B9" s="92"/>
      <c r="C9" s="92"/>
      <c r="D9" s="92"/>
      <c r="E9" s="92"/>
      <c r="F9" s="92"/>
      <c r="G9" s="92"/>
      <c r="H9" s="92"/>
      <c r="I9" s="72"/>
      <c r="J9" s="72"/>
      <c r="K9" s="72"/>
    </row>
    <row r="10" spans="1:11" ht="9.75" customHeight="1" x14ac:dyDescent="0.25">
      <c r="A10" s="2"/>
      <c r="B10" s="3"/>
      <c r="C10" s="4"/>
      <c r="D10" s="57"/>
      <c r="E10" s="57"/>
      <c r="F10" s="57"/>
      <c r="G10" s="84"/>
    </row>
    <row r="11" spans="1:11" ht="12.75" customHeight="1" x14ac:dyDescent="0.25">
      <c r="A11" s="94" t="s">
        <v>2</v>
      </c>
      <c r="B11" s="94"/>
      <c r="C11" s="94"/>
      <c r="D11" s="94"/>
      <c r="E11" s="94"/>
      <c r="F11" s="94"/>
      <c r="G11" s="94"/>
      <c r="H11" s="94"/>
    </row>
    <row r="12" spans="1:11" ht="74.25" customHeight="1" x14ac:dyDescent="0.25">
      <c r="A12" s="55" t="s">
        <v>3</v>
      </c>
      <c r="B12" s="55" t="s">
        <v>4</v>
      </c>
      <c r="C12" s="5" t="s">
        <v>5</v>
      </c>
      <c r="D12" s="5" t="s">
        <v>117</v>
      </c>
      <c r="E12" s="5" t="s">
        <v>128</v>
      </c>
      <c r="F12" s="5" t="s">
        <v>88</v>
      </c>
      <c r="G12" s="78" t="s">
        <v>118</v>
      </c>
      <c r="H12" s="51" t="s">
        <v>56</v>
      </c>
    </row>
    <row r="13" spans="1:11" ht="23.25" customHeight="1" x14ac:dyDescent="0.25">
      <c r="A13" s="50"/>
      <c r="B13" s="55" t="s">
        <v>6</v>
      </c>
      <c r="C13" s="62"/>
      <c r="D13" s="5" t="e">
        <f>D18+D57+D106+D178+D186+D95</f>
        <v>#REF!</v>
      </c>
      <c r="E13" s="5" t="e">
        <f>E18+E57+E106+E178+E186+E95</f>
        <v>#REF!</v>
      </c>
      <c r="F13" s="5">
        <f>F18+F57+F106+F178+F186+F95</f>
        <v>11728815.300000001</v>
      </c>
      <c r="G13" s="78" t="e">
        <f>G18+G57+G106+G178+G186+G95</f>
        <v>#REF!</v>
      </c>
      <c r="H13" s="62"/>
    </row>
    <row r="14" spans="1:11" ht="18.75" customHeight="1" x14ac:dyDescent="0.25">
      <c r="A14" s="50"/>
      <c r="B14" s="7" t="s">
        <v>7</v>
      </c>
      <c r="C14" s="50"/>
      <c r="D14" s="62"/>
      <c r="E14" s="62"/>
      <c r="F14" s="62"/>
      <c r="G14" s="16"/>
      <c r="H14" s="62"/>
    </row>
    <row r="15" spans="1:11" ht="18.75" customHeight="1" x14ac:dyDescent="0.25">
      <c r="A15" s="50"/>
      <c r="B15" s="7" t="s">
        <v>10</v>
      </c>
      <c r="C15" s="50"/>
      <c r="D15" s="63" t="e">
        <f t="shared" ref="D15:G16" si="0">D20+D59+D108+D188+D180+D100</f>
        <v>#REF!</v>
      </c>
      <c r="E15" s="62" t="e">
        <f t="shared" si="0"/>
        <v>#REF!</v>
      </c>
      <c r="F15" s="62">
        <f t="shared" si="0"/>
        <v>1475547.5999999999</v>
      </c>
      <c r="G15" s="16" t="e">
        <f t="shared" si="0"/>
        <v>#REF!</v>
      </c>
      <c r="H15" s="62"/>
      <c r="I15" s="13"/>
      <c r="K15" s="58"/>
    </row>
    <row r="16" spans="1:11" ht="18.75" customHeight="1" x14ac:dyDescent="0.25">
      <c r="A16" s="50"/>
      <c r="B16" s="53" t="s">
        <v>90</v>
      </c>
      <c r="C16" s="50"/>
      <c r="D16" s="63" t="e">
        <f t="shared" si="0"/>
        <v>#REF!</v>
      </c>
      <c r="E16" s="62" t="e">
        <f t="shared" si="0"/>
        <v>#REF!</v>
      </c>
      <c r="F16" s="62">
        <f t="shared" si="0"/>
        <v>8730313.2999999989</v>
      </c>
      <c r="G16" s="16" t="e">
        <f t="shared" si="0"/>
        <v>#REF!</v>
      </c>
      <c r="H16" s="62"/>
    </row>
    <row r="17" spans="1:11" ht="18.75" customHeight="1" x14ac:dyDescent="0.25">
      <c r="A17" s="50"/>
      <c r="B17" s="7" t="s">
        <v>8</v>
      </c>
      <c r="C17" s="50"/>
      <c r="D17" s="62">
        <f>D22+D61+D110+D190</f>
        <v>1211795.5</v>
      </c>
      <c r="E17" s="62">
        <f>E22+E61+E110+E190</f>
        <v>1211795.5</v>
      </c>
      <c r="F17" s="62">
        <f>F22+F61+F110+F190</f>
        <v>1522954.4</v>
      </c>
      <c r="G17" s="16">
        <f>G22+G61+G110+G190</f>
        <v>311158.90000000002</v>
      </c>
      <c r="H17" s="62"/>
      <c r="K17" s="52"/>
    </row>
    <row r="18" spans="1:11" ht="21.6" customHeight="1" x14ac:dyDescent="0.25">
      <c r="A18" s="15" t="s">
        <v>59</v>
      </c>
      <c r="B18" s="55" t="s">
        <v>79</v>
      </c>
      <c r="C18" s="54" t="s">
        <v>12</v>
      </c>
      <c r="D18" s="5">
        <f>D20+D21+D22</f>
        <v>2321743.6</v>
      </c>
      <c r="E18" s="5">
        <f>E20+E21+E22</f>
        <v>2449926.6</v>
      </c>
      <c r="F18" s="5">
        <f>F20+F21+F22</f>
        <v>2449926.6</v>
      </c>
      <c r="G18" s="78">
        <f>G20+G21+G22</f>
        <v>0</v>
      </c>
      <c r="H18" s="62"/>
    </row>
    <row r="19" spans="1:11" ht="15.75" customHeight="1" x14ac:dyDescent="0.25">
      <c r="A19" s="54"/>
      <c r="B19" s="53" t="s">
        <v>7</v>
      </c>
      <c r="C19" s="54"/>
      <c r="D19" s="5"/>
      <c r="E19" s="5"/>
      <c r="F19" s="5"/>
      <c r="G19" s="78"/>
      <c r="H19" s="62"/>
    </row>
    <row r="20" spans="1:11" ht="18.75" customHeight="1" x14ac:dyDescent="0.25">
      <c r="A20" s="54"/>
      <c r="B20" s="7" t="s">
        <v>10</v>
      </c>
      <c r="C20" s="54"/>
      <c r="D20" s="63">
        <f>D39+D51+D55+D29+D34+D45</f>
        <v>52441</v>
      </c>
      <c r="E20" s="63">
        <f>E39+E51+E55+E29+E34+E45</f>
        <v>87217.9</v>
      </c>
      <c r="F20" s="62">
        <f>F39+F51+F55+F29+F34+F45</f>
        <v>87217.9</v>
      </c>
      <c r="G20" s="16">
        <f>F20-E20</f>
        <v>0</v>
      </c>
      <c r="H20" s="16">
        <f>H39</f>
        <v>0</v>
      </c>
    </row>
    <row r="21" spans="1:11" ht="18.75" customHeight="1" x14ac:dyDescent="0.25">
      <c r="A21" s="54"/>
      <c r="B21" s="53" t="s">
        <v>90</v>
      </c>
      <c r="C21" s="54"/>
      <c r="D21" s="62">
        <f>D40+D52+D56+D35+D30+D46</f>
        <v>2269302.6</v>
      </c>
      <c r="E21" s="62">
        <f>E40+E52+E56+E35+E30+E46</f>
        <v>2362708.7000000002</v>
      </c>
      <c r="F21" s="62">
        <f>F40+F52+F56+F35+F30+F46</f>
        <v>2362708.7000000002</v>
      </c>
      <c r="G21" s="16">
        <f t="shared" ref="G21:G23" si="1">F21-E21</f>
        <v>0</v>
      </c>
      <c r="H21" s="16">
        <f t="shared" ref="H21:H22" si="2">H40</f>
        <v>0</v>
      </c>
    </row>
    <row r="22" spans="1:11" ht="18.75" hidden="1" customHeight="1" x14ac:dyDescent="0.25">
      <c r="A22" s="54"/>
      <c r="B22" s="7" t="s">
        <v>8</v>
      </c>
      <c r="C22" s="54"/>
      <c r="D22" s="62">
        <f>D41</f>
        <v>0</v>
      </c>
      <c r="E22" s="62">
        <f>E41</f>
        <v>0</v>
      </c>
      <c r="F22" s="62">
        <f>F41</f>
        <v>0</v>
      </c>
      <c r="G22" s="16">
        <f t="shared" si="1"/>
        <v>0</v>
      </c>
      <c r="H22" s="16">
        <f t="shared" si="2"/>
        <v>0</v>
      </c>
    </row>
    <row r="23" spans="1:11" ht="21" customHeight="1" x14ac:dyDescent="0.25">
      <c r="A23" s="54"/>
      <c r="B23" s="6" t="s">
        <v>80</v>
      </c>
      <c r="C23" s="41" t="s">
        <v>13</v>
      </c>
      <c r="D23" s="42">
        <f>D24+D47</f>
        <v>2321743.6</v>
      </c>
      <c r="E23" s="42">
        <f>E24+E47</f>
        <v>2449926.6</v>
      </c>
      <c r="F23" s="42">
        <f>F24+F47</f>
        <v>2449926.6</v>
      </c>
      <c r="G23" s="16">
        <f t="shared" si="1"/>
        <v>0</v>
      </c>
      <c r="H23" s="16"/>
    </row>
    <row r="24" spans="1:11" ht="39" customHeight="1" x14ac:dyDescent="0.25">
      <c r="A24" s="54"/>
      <c r="B24" s="56" t="s">
        <v>50</v>
      </c>
      <c r="C24" s="54" t="s">
        <v>13</v>
      </c>
      <c r="D24" s="5">
        <f>D25</f>
        <v>2131326.6</v>
      </c>
      <c r="E24" s="5">
        <f>E25</f>
        <v>2131326.6</v>
      </c>
      <c r="F24" s="5">
        <f>F25</f>
        <v>2131326.6</v>
      </c>
      <c r="G24" s="16">
        <f t="shared" ref="G24:G25" si="3">F24-D24</f>
        <v>0</v>
      </c>
      <c r="H24" s="16"/>
    </row>
    <row r="25" spans="1:11" ht="33.75" customHeight="1" x14ac:dyDescent="0.25">
      <c r="A25" s="54"/>
      <c r="B25" s="56" t="s">
        <v>83</v>
      </c>
      <c r="C25" s="54" t="s">
        <v>13</v>
      </c>
      <c r="D25" s="5">
        <f>D37+D27+D32+D43</f>
        <v>2131326.6</v>
      </c>
      <c r="E25" s="5">
        <f>E37+E27+E32+E43</f>
        <v>2131326.6</v>
      </c>
      <c r="F25" s="5">
        <f>F37+F27+F32+F43</f>
        <v>2131326.6</v>
      </c>
      <c r="G25" s="16">
        <f t="shared" si="3"/>
        <v>0</v>
      </c>
      <c r="H25" s="16"/>
    </row>
    <row r="26" spans="1:11" ht="89.25" customHeight="1" x14ac:dyDescent="0.25">
      <c r="A26" s="54"/>
      <c r="B26" s="56" t="s">
        <v>135</v>
      </c>
      <c r="C26" s="54" t="s">
        <v>13</v>
      </c>
      <c r="D26" s="5">
        <f>D27+D32+D37+D43</f>
        <v>2131326.6</v>
      </c>
      <c r="E26" s="5">
        <f>E27+E32+E37</f>
        <v>1940620.6</v>
      </c>
      <c r="F26" s="5">
        <f>F27+F32+F37</f>
        <v>1940620.6</v>
      </c>
      <c r="G26" s="16">
        <f>F26-E26</f>
        <v>0</v>
      </c>
      <c r="H26" s="16"/>
    </row>
    <row r="27" spans="1:11" ht="55.5" customHeight="1" x14ac:dyDescent="0.25">
      <c r="A27" s="50" t="s">
        <v>16</v>
      </c>
      <c r="B27" s="61" t="s">
        <v>136</v>
      </c>
      <c r="C27" s="50" t="s">
        <v>13</v>
      </c>
      <c r="D27" s="62">
        <f>SUM(D29:D31)</f>
        <v>982661.6</v>
      </c>
      <c r="E27" s="62">
        <f>SUM(E29:E31)</f>
        <v>982661.6</v>
      </c>
      <c r="F27" s="62">
        <f>SUM(F29:F31)</f>
        <v>982661.6</v>
      </c>
      <c r="G27" s="16">
        <f>F27-E27</f>
        <v>0</v>
      </c>
      <c r="H27" s="16" t="s">
        <v>49</v>
      </c>
    </row>
    <row r="28" spans="1:11" ht="18.75" customHeight="1" x14ac:dyDescent="0.25">
      <c r="A28" s="54"/>
      <c r="B28" s="53" t="s">
        <v>7</v>
      </c>
      <c r="C28" s="50"/>
      <c r="D28" s="62"/>
      <c r="E28" s="62"/>
      <c r="F28" s="62"/>
      <c r="G28" s="16"/>
      <c r="H28" s="60"/>
    </row>
    <row r="29" spans="1:11" ht="18.75" customHeight="1" x14ac:dyDescent="0.25">
      <c r="A29" s="54"/>
      <c r="B29" s="7" t="s">
        <v>10</v>
      </c>
      <c r="C29" s="50"/>
      <c r="D29" s="63">
        <v>983</v>
      </c>
      <c r="E29" s="63">
        <v>983</v>
      </c>
      <c r="F29" s="63">
        <v>983</v>
      </c>
      <c r="G29" s="16">
        <f t="shared" ref="G29:G30" si="4">F29-E29</f>
        <v>0</v>
      </c>
      <c r="H29" s="62"/>
    </row>
    <row r="30" spans="1:11" ht="18.75" customHeight="1" x14ac:dyDescent="0.25">
      <c r="A30" s="54"/>
      <c r="B30" s="53" t="s">
        <v>90</v>
      </c>
      <c r="C30" s="50"/>
      <c r="D30" s="62">
        <f>757761.5+223917.1</f>
        <v>981678.6</v>
      </c>
      <c r="E30" s="62">
        <f>757761.5+223917.1</f>
        <v>981678.6</v>
      </c>
      <c r="F30" s="62">
        <f>757761.5+223917.1</f>
        <v>981678.6</v>
      </c>
      <c r="G30" s="16">
        <f t="shared" si="4"/>
        <v>0</v>
      </c>
      <c r="H30" s="62"/>
    </row>
    <row r="31" spans="1:11" s="73" customFormat="1" ht="18.75" hidden="1" customHeight="1" x14ac:dyDescent="0.25">
      <c r="A31" s="54"/>
      <c r="B31" s="7" t="s">
        <v>8</v>
      </c>
      <c r="C31" s="50"/>
      <c r="D31" s="62"/>
      <c r="E31" s="62"/>
      <c r="F31" s="62"/>
      <c r="G31" s="16"/>
      <c r="H31" s="62"/>
    </row>
    <row r="32" spans="1:11" ht="78" customHeight="1" x14ac:dyDescent="0.25">
      <c r="A32" s="50" t="s">
        <v>17</v>
      </c>
      <c r="B32" s="61" t="s">
        <v>137</v>
      </c>
      <c r="C32" s="50" t="s">
        <v>13</v>
      </c>
      <c r="D32" s="63">
        <f>SUM(D34:D36)</f>
        <v>750751</v>
      </c>
      <c r="E32" s="63">
        <f>SUM(E34:E36)</f>
        <v>750751</v>
      </c>
      <c r="F32" s="63">
        <f>SUM(F34:F36)</f>
        <v>750751</v>
      </c>
      <c r="G32" s="16">
        <f>F32-D32</f>
        <v>0</v>
      </c>
      <c r="H32" s="16" t="s">
        <v>49</v>
      </c>
    </row>
    <row r="33" spans="1:8" ht="18.75" customHeight="1" x14ac:dyDescent="0.25">
      <c r="A33" s="54"/>
      <c r="B33" s="53" t="s">
        <v>7</v>
      </c>
      <c r="C33" s="50"/>
      <c r="D33" s="63"/>
      <c r="E33" s="63"/>
      <c r="F33" s="63"/>
      <c r="G33" s="16"/>
      <c r="H33" s="60"/>
    </row>
    <row r="34" spans="1:8" ht="18.75" customHeight="1" x14ac:dyDescent="0.25">
      <c r="A34" s="54"/>
      <c r="B34" s="7" t="s">
        <v>10</v>
      </c>
      <c r="C34" s="50"/>
      <c r="D34" s="63">
        <v>751</v>
      </c>
      <c r="E34" s="63">
        <v>751</v>
      </c>
      <c r="F34" s="63">
        <v>751</v>
      </c>
      <c r="G34" s="16">
        <f t="shared" ref="G34:G35" si="5">F34-E34</f>
        <v>0</v>
      </c>
      <c r="H34" s="62"/>
    </row>
    <row r="35" spans="1:8" ht="18.75" customHeight="1" x14ac:dyDescent="0.25">
      <c r="A35" s="54"/>
      <c r="B35" s="53" t="s">
        <v>90</v>
      </c>
      <c r="C35" s="50"/>
      <c r="D35" s="63">
        <v>750000</v>
      </c>
      <c r="E35" s="63">
        <v>750000</v>
      </c>
      <c r="F35" s="63">
        <v>750000</v>
      </c>
      <c r="G35" s="16">
        <f t="shared" si="5"/>
        <v>0</v>
      </c>
      <c r="H35" s="62"/>
    </row>
    <row r="36" spans="1:8" s="73" customFormat="1" ht="18.75" hidden="1" customHeight="1" x14ac:dyDescent="0.25">
      <c r="A36" s="54"/>
      <c r="B36" s="7" t="s">
        <v>8</v>
      </c>
      <c r="C36" s="50"/>
      <c r="D36" s="62"/>
      <c r="E36" s="62"/>
      <c r="F36" s="62"/>
      <c r="G36" s="16">
        <f t="shared" ref="G36:G44" si="6">F36-D36</f>
        <v>0</v>
      </c>
      <c r="H36" s="62"/>
    </row>
    <row r="37" spans="1:8" ht="53.25" customHeight="1" x14ac:dyDescent="0.25">
      <c r="A37" s="50" t="s">
        <v>18</v>
      </c>
      <c r="B37" s="61" t="s">
        <v>138</v>
      </c>
      <c r="C37" s="50" t="s">
        <v>13</v>
      </c>
      <c r="D37" s="63">
        <f>SUM(D39:D41)</f>
        <v>207208</v>
      </c>
      <c r="E37" s="63">
        <f>SUM(E39:E41)</f>
        <v>207208</v>
      </c>
      <c r="F37" s="63">
        <f>SUM(F39:F41)</f>
        <v>207208</v>
      </c>
      <c r="G37" s="16">
        <f>F37-E37</f>
        <v>0</v>
      </c>
      <c r="H37" s="16" t="s">
        <v>49</v>
      </c>
    </row>
    <row r="38" spans="1:8" ht="18.75" customHeight="1" x14ac:dyDescent="0.25">
      <c r="A38" s="54"/>
      <c r="B38" s="53" t="s">
        <v>7</v>
      </c>
      <c r="C38" s="50"/>
      <c r="D38" s="63"/>
      <c r="E38" s="63"/>
      <c r="F38" s="63"/>
      <c r="G38" s="16">
        <f t="shared" si="6"/>
        <v>0</v>
      </c>
      <c r="H38" s="60"/>
    </row>
    <row r="39" spans="1:8" ht="18.75" customHeight="1" x14ac:dyDescent="0.25">
      <c r="A39" s="54"/>
      <c r="B39" s="7" t="s">
        <v>10</v>
      </c>
      <c r="C39" s="50"/>
      <c r="D39" s="63">
        <v>208</v>
      </c>
      <c r="E39" s="63">
        <v>208</v>
      </c>
      <c r="F39" s="63">
        <v>208</v>
      </c>
      <c r="G39" s="16">
        <f t="shared" ref="G39:G40" si="7">F39-E39</f>
        <v>0</v>
      </c>
      <c r="H39" s="62"/>
    </row>
    <row r="40" spans="1:8" ht="18.75" customHeight="1" x14ac:dyDescent="0.25">
      <c r="A40" s="54"/>
      <c r="B40" s="53" t="s">
        <v>90</v>
      </c>
      <c r="C40" s="50"/>
      <c r="D40" s="63">
        <v>207000</v>
      </c>
      <c r="E40" s="63">
        <v>207000</v>
      </c>
      <c r="F40" s="63">
        <v>207000</v>
      </c>
      <c r="G40" s="16">
        <f t="shared" si="7"/>
        <v>0</v>
      </c>
      <c r="H40" s="62"/>
    </row>
    <row r="41" spans="1:8" s="73" customFormat="1" ht="18.75" hidden="1" customHeight="1" x14ac:dyDescent="0.25">
      <c r="A41" s="54"/>
      <c r="B41" s="7" t="s">
        <v>8</v>
      </c>
      <c r="C41" s="50"/>
      <c r="D41" s="62"/>
      <c r="E41" s="62"/>
      <c r="F41" s="62"/>
      <c r="G41" s="16">
        <f t="shared" si="6"/>
        <v>0</v>
      </c>
      <c r="H41" s="62"/>
    </row>
    <row r="42" spans="1:8" ht="53.25" customHeight="1" x14ac:dyDescent="0.25">
      <c r="A42" s="54"/>
      <c r="B42" s="56" t="s">
        <v>127</v>
      </c>
      <c r="C42" s="54" t="s">
        <v>13</v>
      </c>
      <c r="D42" s="51">
        <f>D43</f>
        <v>190706</v>
      </c>
      <c r="E42" s="51">
        <f>E43</f>
        <v>190706</v>
      </c>
      <c r="F42" s="51">
        <f>F43</f>
        <v>190706</v>
      </c>
      <c r="G42" s="16">
        <f t="shared" si="6"/>
        <v>0</v>
      </c>
      <c r="H42" s="16"/>
    </row>
    <row r="43" spans="1:8" ht="55.5" customHeight="1" x14ac:dyDescent="0.25">
      <c r="A43" s="50" t="s">
        <v>19</v>
      </c>
      <c r="B43" s="61" t="s">
        <v>134</v>
      </c>
      <c r="C43" s="50" t="s">
        <v>13</v>
      </c>
      <c r="D43" s="63">
        <f>SUM(D45:D46)</f>
        <v>190706</v>
      </c>
      <c r="E43" s="63">
        <f>SUM(E45:E46)</f>
        <v>190706</v>
      </c>
      <c r="F43" s="63">
        <f>SUM(F45:F46)</f>
        <v>190706</v>
      </c>
      <c r="G43" s="16">
        <f t="shared" si="6"/>
        <v>0</v>
      </c>
      <c r="H43" s="16" t="s">
        <v>49</v>
      </c>
    </row>
    <row r="44" spans="1:8" ht="18.75" customHeight="1" x14ac:dyDescent="0.25">
      <c r="A44" s="54"/>
      <c r="B44" s="53" t="s">
        <v>7</v>
      </c>
      <c r="C44" s="50"/>
      <c r="D44" s="63"/>
      <c r="E44" s="63"/>
      <c r="F44" s="63"/>
      <c r="G44" s="16">
        <f t="shared" si="6"/>
        <v>0</v>
      </c>
      <c r="H44" s="60"/>
    </row>
    <row r="45" spans="1:8" ht="18.75" customHeight="1" x14ac:dyDescent="0.25">
      <c r="A45" s="54"/>
      <c r="B45" s="7" t="s">
        <v>10</v>
      </c>
      <c r="C45" s="50"/>
      <c r="D45" s="63">
        <v>191</v>
      </c>
      <c r="E45" s="63">
        <v>191</v>
      </c>
      <c r="F45" s="63">
        <v>191</v>
      </c>
      <c r="G45" s="16">
        <f t="shared" ref="G45:G103" si="8">F45-E45</f>
        <v>0</v>
      </c>
      <c r="H45" s="62"/>
    </row>
    <row r="46" spans="1:8" ht="18.75" customHeight="1" x14ac:dyDescent="0.25">
      <c r="A46" s="54"/>
      <c r="B46" s="53" t="s">
        <v>90</v>
      </c>
      <c r="C46" s="50"/>
      <c r="D46" s="63">
        <v>190515</v>
      </c>
      <c r="E46" s="63">
        <v>190515</v>
      </c>
      <c r="F46" s="63">
        <v>190515</v>
      </c>
      <c r="G46" s="16">
        <f t="shared" si="8"/>
        <v>0</v>
      </c>
      <c r="H46" s="62"/>
    </row>
    <row r="47" spans="1:8" ht="54" customHeight="1" x14ac:dyDescent="0.25">
      <c r="A47" s="54"/>
      <c r="B47" s="56" t="s">
        <v>153</v>
      </c>
      <c r="C47" s="54" t="s">
        <v>13</v>
      </c>
      <c r="D47" s="51">
        <f>D48</f>
        <v>190417</v>
      </c>
      <c r="E47" s="51">
        <f>E48</f>
        <v>318600</v>
      </c>
      <c r="F47" s="51">
        <f>F48</f>
        <v>318600</v>
      </c>
      <c r="G47" s="16">
        <f t="shared" si="8"/>
        <v>0</v>
      </c>
      <c r="H47" s="16"/>
    </row>
    <row r="48" spans="1:8" ht="56.25" customHeight="1" x14ac:dyDescent="0.25">
      <c r="A48" s="54"/>
      <c r="B48" s="56" t="s">
        <v>15</v>
      </c>
      <c r="C48" s="54" t="s">
        <v>13</v>
      </c>
      <c r="D48" s="51">
        <f>SUM(D49,D53)</f>
        <v>190417</v>
      </c>
      <c r="E48" s="51">
        <f>SUM(E49,E53)</f>
        <v>318600</v>
      </c>
      <c r="F48" s="51">
        <f>SUM(F49,F53)</f>
        <v>318600</v>
      </c>
      <c r="G48" s="16">
        <f t="shared" si="8"/>
        <v>0</v>
      </c>
      <c r="H48" s="16"/>
    </row>
    <row r="49" spans="1:11" ht="90.75" customHeight="1" x14ac:dyDescent="0.25">
      <c r="A49" s="50" t="s">
        <v>38</v>
      </c>
      <c r="B49" s="61" t="s">
        <v>133</v>
      </c>
      <c r="C49" s="50" t="s">
        <v>13</v>
      </c>
      <c r="D49" s="63">
        <f>SUM(D51:D52)</f>
        <v>190367</v>
      </c>
      <c r="E49" s="62">
        <f>SUM(E51:E52)</f>
        <v>317276</v>
      </c>
      <c r="F49" s="63">
        <f>SUM(F51:F52)</f>
        <v>317276</v>
      </c>
      <c r="G49" s="16">
        <f t="shared" si="8"/>
        <v>0</v>
      </c>
      <c r="H49" s="16" t="s">
        <v>11</v>
      </c>
    </row>
    <row r="50" spans="1:11" ht="18.75" customHeight="1" x14ac:dyDescent="0.25">
      <c r="A50" s="50"/>
      <c r="B50" s="53" t="s">
        <v>7</v>
      </c>
      <c r="C50" s="50"/>
      <c r="D50" s="63"/>
      <c r="E50" s="62"/>
      <c r="F50" s="62"/>
      <c r="G50" s="16">
        <f t="shared" si="8"/>
        <v>0</v>
      </c>
      <c r="H50" s="60"/>
    </row>
    <row r="51" spans="1:11" ht="18.75" customHeight="1" x14ac:dyDescent="0.25">
      <c r="A51" s="50"/>
      <c r="B51" s="7" t="s">
        <v>10</v>
      </c>
      <c r="C51" s="50"/>
      <c r="D51" s="63">
        <v>50258</v>
      </c>
      <c r="E51" s="62">
        <v>83760.899999999994</v>
      </c>
      <c r="F51" s="62">
        <v>83760.899999999994</v>
      </c>
      <c r="G51" s="16">
        <f t="shared" si="8"/>
        <v>0</v>
      </c>
      <c r="H51" s="62"/>
    </row>
    <row r="52" spans="1:11" ht="18.75" customHeight="1" x14ac:dyDescent="0.25">
      <c r="A52" s="50"/>
      <c r="B52" s="53" t="s">
        <v>90</v>
      </c>
      <c r="C52" s="50"/>
      <c r="D52" s="63">
        <v>140109</v>
      </c>
      <c r="E52" s="62">
        <f>140109+93406.1</f>
        <v>233515.1</v>
      </c>
      <c r="F52" s="62">
        <f>140109+93406.1</f>
        <v>233515.1</v>
      </c>
      <c r="G52" s="16">
        <f t="shared" si="8"/>
        <v>0</v>
      </c>
      <c r="H52" s="62"/>
    </row>
    <row r="53" spans="1:11" ht="64.5" customHeight="1" x14ac:dyDescent="0.25">
      <c r="A53" s="50" t="s">
        <v>39</v>
      </c>
      <c r="B53" s="61" t="s">
        <v>92</v>
      </c>
      <c r="C53" s="50" t="s">
        <v>13</v>
      </c>
      <c r="D53" s="63">
        <f>SUM(D55:D56)</f>
        <v>50</v>
      </c>
      <c r="E53" s="63">
        <f>SUM(E55:E56)</f>
        <v>1324</v>
      </c>
      <c r="F53" s="63">
        <f>SUM(F55:F56)</f>
        <v>1324</v>
      </c>
      <c r="G53" s="16">
        <f t="shared" si="8"/>
        <v>0</v>
      </c>
      <c r="H53" s="16" t="s">
        <v>11</v>
      </c>
    </row>
    <row r="54" spans="1:11" ht="20.25" customHeight="1" x14ac:dyDescent="0.25">
      <c r="A54" s="54"/>
      <c r="B54" s="53" t="s">
        <v>7</v>
      </c>
      <c r="C54" s="50"/>
      <c r="D54" s="63"/>
      <c r="E54" s="63"/>
      <c r="F54" s="63"/>
      <c r="G54" s="16">
        <f t="shared" si="8"/>
        <v>0</v>
      </c>
      <c r="H54" s="60"/>
    </row>
    <row r="55" spans="1:11" ht="20.25" customHeight="1" x14ac:dyDescent="0.25">
      <c r="A55" s="54"/>
      <c r="B55" s="7" t="s">
        <v>10</v>
      </c>
      <c r="C55" s="50"/>
      <c r="D55" s="63">
        <v>50</v>
      </c>
      <c r="E55" s="63">
        <v>1324</v>
      </c>
      <c r="F55" s="63">
        <v>1324</v>
      </c>
      <c r="G55" s="16">
        <f t="shared" si="8"/>
        <v>0</v>
      </c>
      <c r="H55" s="62"/>
    </row>
    <row r="56" spans="1:11" ht="20.25" hidden="1" customHeight="1" x14ac:dyDescent="0.25">
      <c r="A56" s="54"/>
      <c r="B56" s="53" t="s">
        <v>9</v>
      </c>
      <c r="C56" s="50"/>
      <c r="D56" s="62"/>
      <c r="E56" s="62"/>
      <c r="F56" s="62"/>
      <c r="G56" s="16">
        <f t="shared" si="8"/>
        <v>0</v>
      </c>
      <c r="H56" s="62"/>
    </row>
    <row r="57" spans="1:11" s="73" customFormat="1" ht="23.25" customHeight="1" x14ac:dyDescent="0.25">
      <c r="A57" s="15" t="s">
        <v>60</v>
      </c>
      <c r="B57" s="55" t="s">
        <v>20</v>
      </c>
      <c r="C57" s="54" t="s">
        <v>21</v>
      </c>
      <c r="D57" s="5" t="e">
        <f>SUM(D59:D61)</f>
        <v>#REF!</v>
      </c>
      <c r="E57" s="5" t="e">
        <f>SUM(E59:E61)</f>
        <v>#REF!</v>
      </c>
      <c r="F57" s="5">
        <f>SUM(F59:F61)</f>
        <v>1520663.7</v>
      </c>
      <c r="G57" s="16" t="e">
        <f t="shared" si="8"/>
        <v>#REF!</v>
      </c>
      <c r="H57" s="62"/>
      <c r="K57" s="57"/>
    </row>
    <row r="58" spans="1:11" ht="19.149999999999999" customHeight="1" x14ac:dyDescent="0.25">
      <c r="A58" s="54"/>
      <c r="B58" s="53" t="s">
        <v>7</v>
      </c>
      <c r="C58" s="50"/>
      <c r="D58" s="62"/>
      <c r="E58" s="62"/>
      <c r="F58" s="62"/>
      <c r="G58" s="16">
        <f t="shared" si="8"/>
        <v>0</v>
      </c>
      <c r="H58" s="62"/>
      <c r="K58" s="58"/>
    </row>
    <row r="59" spans="1:11" ht="18.75" customHeight="1" x14ac:dyDescent="0.25">
      <c r="A59" s="54"/>
      <c r="B59" s="7" t="s">
        <v>10</v>
      </c>
      <c r="C59" s="50"/>
      <c r="D59" s="63" t="e">
        <f>D93+D79+D84+D89+D68+D74+#REF!</f>
        <v>#REF!</v>
      </c>
      <c r="E59" s="63" t="e">
        <f>E93+E79+E84+E89+E68+E74+#REF!</f>
        <v>#REF!</v>
      </c>
      <c r="F59" s="63">
        <f>F93+F79+F84+F89+F68+F74</f>
        <v>3319</v>
      </c>
      <c r="G59" s="16" t="e">
        <f t="shared" si="8"/>
        <v>#REF!</v>
      </c>
      <c r="H59" s="16"/>
    </row>
    <row r="60" spans="1:11" ht="16.5" customHeight="1" x14ac:dyDescent="0.25">
      <c r="A60" s="54"/>
      <c r="B60" s="53" t="s">
        <v>90</v>
      </c>
      <c r="C60" s="50"/>
      <c r="D60" s="62" t="e">
        <f>D94+D80+D85+D90+D69+#REF!</f>
        <v>#REF!</v>
      </c>
      <c r="E60" s="62" t="e">
        <f>E94+E80+E85+E90+E69+#REF!</f>
        <v>#REF!</v>
      </c>
      <c r="F60" s="62">
        <f>F94+F80+F85+F90+F69</f>
        <v>1517344.7</v>
      </c>
      <c r="G60" s="16" t="e">
        <f t="shared" si="8"/>
        <v>#REF!</v>
      </c>
      <c r="H60" s="16"/>
    </row>
    <row r="61" spans="1:11" ht="18.75" hidden="1" customHeight="1" x14ac:dyDescent="0.25">
      <c r="A61" s="54"/>
      <c r="B61" s="7" t="s">
        <v>8</v>
      </c>
      <c r="C61" s="50"/>
      <c r="D61" s="62"/>
      <c r="E61" s="62"/>
      <c r="F61" s="62"/>
      <c r="G61" s="16">
        <f t="shared" si="8"/>
        <v>0</v>
      </c>
      <c r="H61" s="16"/>
    </row>
    <row r="62" spans="1:11" s="43" customFormat="1" ht="38.25" customHeight="1" x14ac:dyDescent="0.25">
      <c r="A62" s="44"/>
      <c r="B62" s="6" t="s">
        <v>84</v>
      </c>
      <c r="C62" s="41" t="s">
        <v>22</v>
      </c>
      <c r="D62" s="42" t="e">
        <f>D70+D63</f>
        <v>#REF!</v>
      </c>
      <c r="E62" s="42" t="e">
        <f>E70+E63</f>
        <v>#REF!</v>
      </c>
      <c r="F62" s="42">
        <f>F70+F63</f>
        <v>1520663.7</v>
      </c>
      <c r="G62" s="16" t="e">
        <f t="shared" si="8"/>
        <v>#REF!</v>
      </c>
      <c r="H62" s="45"/>
    </row>
    <row r="63" spans="1:11" ht="39" hidden="1" customHeight="1" x14ac:dyDescent="0.25">
      <c r="A63" s="54"/>
      <c r="B63" s="56" t="s">
        <v>50</v>
      </c>
      <c r="C63" s="54" t="s">
        <v>22</v>
      </c>
      <c r="D63" s="51">
        <f t="shared" ref="D63:F65" si="9">D64</f>
        <v>0</v>
      </c>
      <c r="E63" s="51">
        <f t="shared" si="9"/>
        <v>0</v>
      </c>
      <c r="F63" s="51">
        <f t="shared" si="9"/>
        <v>0</v>
      </c>
      <c r="G63" s="16">
        <f t="shared" si="8"/>
        <v>0</v>
      </c>
      <c r="H63" s="16"/>
    </row>
    <row r="64" spans="1:11" ht="33.75" hidden="1" customHeight="1" x14ac:dyDescent="0.25">
      <c r="A64" s="54"/>
      <c r="B64" s="56" t="s">
        <v>83</v>
      </c>
      <c r="C64" s="54" t="s">
        <v>22</v>
      </c>
      <c r="D64" s="51">
        <f t="shared" si="9"/>
        <v>0</v>
      </c>
      <c r="E64" s="51">
        <f t="shared" si="9"/>
        <v>0</v>
      </c>
      <c r="F64" s="51">
        <f t="shared" si="9"/>
        <v>0</v>
      </c>
      <c r="G64" s="16">
        <f t="shared" si="8"/>
        <v>0</v>
      </c>
      <c r="H64" s="16"/>
    </row>
    <row r="65" spans="1:8" ht="52.5" hidden="1" customHeight="1" x14ac:dyDescent="0.25">
      <c r="A65" s="54"/>
      <c r="B65" s="56"/>
      <c r="C65" s="54" t="s">
        <v>22</v>
      </c>
      <c r="D65" s="51">
        <f t="shared" si="9"/>
        <v>0</v>
      </c>
      <c r="E65" s="51">
        <f t="shared" si="9"/>
        <v>0</v>
      </c>
      <c r="F65" s="51">
        <f t="shared" si="9"/>
        <v>0</v>
      </c>
      <c r="G65" s="16">
        <f t="shared" si="8"/>
        <v>0</v>
      </c>
      <c r="H65" s="16"/>
    </row>
    <row r="66" spans="1:8" ht="55.5" hidden="1" customHeight="1" x14ac:dyDescent="0.25">
      <c r="A66" s="50" t="s">
        <v>23</v>
      </c>
      <c r="B66" s="61"/>
      <c r="C66" s="50" t="s">
        <v>22</v>
      </c>
      <c r="D66" s="63">
        <f>D68+D69</f>
        <v>0</v>
      </c>
      <c r="E66" s="63">
        <f>E68+E69</f>
        <v>0</v>
      </c>
      <c r="F66" s="63">
        <f>F68+F69</f>
        <v>0</v>
      </c>
      <c r="G66" s="16">
        <f t="shared" si="8"/>
        <v>0</v>
      </c>
      <c r="H66" s="16"/>
    </row>
    <row r="67" spans="1:8" ht="18.75" hidden="1" customHeight="1" x14ac:dyDescent="0.25">
      <c r="A67" s="54"/>
      <c r="B67" s="53" t="s">
        <v>7</v>
      </c>
      <c r="C67" s="50"/>
      <c r="D67" s="62"/>
      <c r="E67" s="62"/>
      <c r="F67" s="62"/>
      <c r="G67" s="16">
        <f t="shared" si="8"/>
        <v>0</v>
      </c>
      <c r="H67" s="60"/>
    </row>
    <row r="68" spans="1:8" ht="18.75" hidden="1" customHeight="1" x14ac:dyDescent="0.25">
      <c r="A68" s="54"/>
      <c r="B68" s="7" t="s">
        <v>10</v>
      </c>
      <c r="C68" s="50"/>
      <c r="D68" s="63"/>
      <c r="E68" s="63"/>
      <c r="F68" s="63"/>
      <c r="G68" s="16">
        <f t="shared" si="8"/>
        <v>0</v>
      </c>
      <c r="H68" s="62"/>
    </row>
    <row r="69" spans="1:8" ht="18.75" hidden="1" customHeight="1" x14ac:dyDescent="0.25">
      <c r="A69" s="54"/>
      <c r="B69" s="53" t="s">
        <v>90</v>
      </c>
      <c r="C69" s="50"/>
      <c r="D69" s="63"/>
      <c r="E69" s="63"/>
      <c r="F69" s="63"/>
      <c r="G69" s="16">
        <f t="shared" si="8"/>
        <v>0</v>
      </c>
      <c r="H69" s="62"/>
    </row>
    <row r="70" spans="1:8" s="73" customFormat="1" ht="49.5" x14ac:dyDescent="0.25">
      <c r="A70" s="69"/>
      <c r="B70" s="56" t="s">
        <v>152</v>
      </c>
      <c r="C70" s="54" t="s">
        <v>22</v>
      </c>
      <c r="D70" s="5" t="e">
        <f>D71</f>
        <v>#REF!</v>
      </c>
      <c r="E70" s="5" t="e">
        <f>E71</f>
        <v>#REF!</v>
      </c>
      <c r="F70" s="5">
        <f>F71</f>
        <v>1520663.7</v>
      </c>
      <c r="G70" s="16" t="e">
        <f t="shared" si="8"/>
        <v>#REF!</v>
      </c>
      <c r="H70" s="62"/>
    </row>
    <row r="71" spans="1:8" s="73" customFormat="1" ht="18.75" x14ac:dyDescent="0.25">
      <c r="A71" s="69"/>
      <c r="B71" s="56" t="s">
        <v>37</v>
      </c>
      <c r="C71" s="54" t="s">
        <v>22</v>
      </c>
      <c r="D71" s="5" t="e">
        <f>D91+D87+D82+D77+D72+#REF!</f>
        <v>#REF!</v>
      </c>
      <c r="E71" s="5" t="e">
        <f>E91+E87+E82+E77+E72+#REF!</f>
        <v>#REF!</v>
      </c>
      <c r="F71" s="5">
        <f>F91+F87+F82+F77+F72</f>
        <v>1520663.7</v>
      </c>
      <c r="G71" s="16" t="e">
        <f t="shared" si="8"/>
        <v>#REF!</v>
      </c>
      <c r="H71" s="62"/>
    </row>
    <row r="72" spans="1:8" ht="48.75" customHeight="1" x14ac:dyDescent="0.25">
      <c r="A72" s="10" t="s">
        <v>23</v>
      </c>
      <c r="B72" s="24" t="s">
        <v>107</v>
      </c>
      <c r="C72" s="50" t="s">
        <v>22</v>
      </c>
      <c r="D72" s="63">
        <f>SUM(D74:D75)</f>
        <v>2200</v>
      </c>
      <c r="E72" s="63">
        <f>SUM(E74:E75)</f>
        <v>2200</v>
      </c>
      <c r="F72" s="63">
        <f>SUM(F74:F75)</f>
        <v>1798</v>
      </c>
      <c r="G72" s="16">
        <f t="shared" si="8"/>
        <v>-402</v>
      </c>
      <c r="H72" s="62" t="s">
        <v>35</v>
      </c>
    </row>
    <row r="73" spans="1:8" s="73" customFormat="1" ht="18.75" customHeight="1" x14ac:dyDescent="0.25">
      <c r="A73" s="10"/>
      <c r="B73" s="53" t="s">
        <v>7</v>
      </c>
      <c r="C73" s="50"/>
      <c r="D73" s="63"/>
      <c r="E73" s="63"/>
      <c r="F73" s="63"/>
      <c r="G73" s="16">
        <f t="shared" si="8"/>
        <v>0</v>
      </c>
      <c r="H73" s="62"/>
    </row>
    <row r="74" spans="1:8" s="73" customFormat="1" ht="18.75" customHeight="1" x14ac:dyDescent="0.25">
      <c r="A74" s="10"/>
      <c r="B74" s="7" t="s">
        <v>10</v>
      </c>
      <c r="C74" s="50"/>
      <c r="D74" s="63">
        <v>2200</v>
      </c>
      <c r="E74" s="63">
        <v>2200</v>
      </c>
      <c r="F74" s="63">
        <v>1798</v>
      </c>
      <c r="G74" s="16">
        <f t="shared" si="8"/>
        <v>-402</v>
      </c>
      <c r="H74" s="62"/>
    </row>
    <row r="75" spans="1:8" s="73" customFormat="1" ht="18.75" hidden="1" customHeight="1" x14ac:dyDescent="0.25">
      <c r="A75" s="10"/>
      <c r="B75" s="53" t="s">
        <v>90</v>
      </c>
      <c r="C75" s="50"/>
      <c r="D75" s="62"/>
      <c r="E75" s="62"/>
      <c r="F75" s="62"/>
      <c r="G75" s="16">
        <f t="shared" si="8"/>
        <v>0</v>
      </c>
      <c r="H75" s="62"/>
    </row>
    <row r="76" spans="1:8" s="73" customFormat="1" ht="99" x14ac:dyDescent="0.25">
      <c r="A76" s="69"/>
      <c r="B76" s="56" t="s">
        <v>125</v>
      </c>
      <c r="C76" s="54" t="s">
        <v>22</v>
      </c>
      <c r="D76" s="5">
        <f>D77</f>
        <v>1342909.7</v>
      </c>
      <c r="E76" s="5">
        <f>E77</f>
        <v>1144304.7</v>
      </c>
      <c r="F76" s="5">
        <f>F77</f>
        <v>1144304.7</v>
      </c>
      <c r="G76" s="16">
        <f t="shared" si="8"/>
        <v>0</v>
      </c>
      <c r="H76" s="62"/>
    </row>
    <row r="77" spans="1:8" ht="56.25" customHeight="1" x14ac:dyDescent="0.25">
      <c r="A77" s="10" t="s">
        <v>24</v>
      </c>
      <c r="B77" s="24" t="s">
        <v>98</v>
      </c>
      <c r="C77" s="50" t="s">
        <v>22</v>
      </c>
      <c r="D77" s="62">
        <f>SUM(D79:D80)</f>
        <v>1342909.7</v>
      </c>
      <c r="E77" s="62">
        <f>SUM(E79:E80)</f>
        <v>1144304.7</v>
      </c>
      <c r="F77" s="62">
        <f>SUM(F79:F80)</f>
        <v>1144304.7</v>
      </c>
      <c r="G77" s="16">
        <f t="shared" si="8"/>
        <v>0</v>
      </c>
      <c r="H77" s="62" t="s">
        <v>35</v>
      </c>
    </row>
    <row r="78" spans="1:8" s="73" customFormat="1" ht="18.75" customHeight="1" x14ac:dyDescent="0.25">
      <c r="A78" s="10"/>
      <c r="B78" s="53" t="s">
        <v>7</v>
      </c>
      <c r="C78" s="50"/>
      <c r="D78" s="62"/>
      <c r="E78" s="62"/>
      <c r="F78" s="62"/>
      <c r="G78" s="16">
        <f t="shared" si="8"/>
        <v>0</v>
      </c>
      <c r="H78" s="62"/>
    </row>
    <row r="79" spans="1:8" s="73" customFormat="1" ht="18.75" customHeight="1" x14ac:dyDescent="0.25">
      <c r="A79" s="10"/>
      <c r="B79" s="7" t="s">
        <v>10</v>
      </c>
      <c r="C79" s="50"/>
      <c r="D79" s="63">
        <v>91750</v>
      </c>
      <c r="E79" s="62">
        <v>1145</v>
      </c>
      <c r="F79" s="63">
        <v>1145</v>
      </c>
      <c r="G79" s="16">
        <f t="shared" si="8"/>
        <v>0</v>
      </c>
      <c r="H79" s="62"/>
    </row>
    <row r="80" spans="1:8" s="73" customFormat="1" ht="18.75" customHeight="1" x14ac:dyDescent="0.25">
      <c r="A80" s="10"/>
      <c r="B80" s="53" t="s">
        <v>90</v>
      </c>
      <c r="C80" s="50"/>
      <c r="D80" s="62">
        <v>1251159.7</v>
      </c>
      <c r="E80" s="62">
        <f>1251159.7+145000-253000</f>
        <v>1143159.7</v>
      </c>
      <c r="F80" s="62">
        <f>1251159.7+145000-253000</f>
        <v>1143159.7</v>
      </c>
      <c r="G80" s="16">
        <f t="shared" si="8"/>
        <v>0</v>
      </c>
      <c r="H80" s="62"/>
    </row>
    <row r="81" spans="1:8" s="73" customFormat="1" ht="107.25" customHeight="1" x14ac:dyDescent="0.25">
      <c r="A81" s="10"/>
      <c r="B81" s="56" t="s">
        <v>140</v>
      </c>
      <c r="C81" s="54" t="s">
        <v>22</v>
      </c>
      <c r="D81" s="51">
        <f>D82</f>
        <v>150151</v>
      </c>
      <c r="E81" s="51">
        <f>E82</f>
        <v>150151</v>
      </c>
      <c r="F81" s="51">
        <f>F82</f>
        <v>150151</v>
      </c>
      <c r="G81" s="16">
        <f t="shared" si="8"/>
        <v>0</v>
      </c>
      <c r="H81" s="62"/>
    </row>
    <row r="82" spans="1:8" ht="67.5" customHeight="1" x14ac:dyDescent="0.25">
      <c r="A82" s="10" t="s">
        <v>25</v>
      </c>
      <c r="B82" s="24" t="s">
        <v>93</v>
      </c>
      <c r="C82" s="50" t="s">
        <v>22</v>
      </c>
      <c r="D82" s="63">
        <f>SUM(D84:D85)</f>
        <v>150151</v>
      </c>
      <c r="E82" s="63">
        <f>SUM(E84:E85)</f>
        <v>150151</v>
      </c>
      <c r="F82" s="63">
        <f>SUM(F84:F85)</f>
        <v>150151</v>
      </c>
      <c r="G82" s="16">
        <f t="shared" si="8"/>
        <v>0</v>
      </c>
      <c r="H82" s="16" t="s">
        <v>11</v>
      </c>
    </row>
    <row r="83" spans="1:8" s="73" customFormat="1" ht="18.75" customHeight="1" x14ac:dyDescent="0.25">
      <c r="A83" s="10"/>
      <c r="B83" s="53" t="s">
        <v>7</v>
      </c>
      <c r="C83" s="50"/>
      <c r="D83" s="63"/>
      <c r="E83" s="63"/>
      <c r="F83" s="63"/>
      <c r="G83" s="16">
        <f t="shared" si="8"/>
        <v>0</v>
      </c>
      <c r="H83" s="62"/>
    </row>
    <row r="84" spans="1:8" s="73" customFormat="1" ht="18.75" customHeight="1" x14ac:dyDescent="0.25">
      <c r="A84" s="10"/>
      <c r="B84" s="7" t="s">
        <v>10</v>
      </c>
      <c r="C84" s="50"/>
      <c r="D84" s="63">
        <v>151</v>
      </c>
      <c r="E84" s="63">
        <v>151</v>
      </c>
      <c r="F84" s="63">
        <v>151</v>
      </c>
      <c r="G84" s="16">
        <f t="shared" si="8"/>
        <v>0</v>
      </c>
      <c r="H84" s="62"/>
    </row>
    <row r="85" spans="1:8" s="73" customFormat="1" ht="18.75" customHeight="1" x14ac:dyDescent="0.25">
      <c r="A85" s="10"/>
      <c r="B85" s="53" t="s">
        <v>90</v>
      </c>
      <c r="C85" s="50"/>
      <c r="D85" s="63">
        <v>150000</v>
      </c>
      <c r="E85" s="63">
        <v>150000</v>
      </c>
      <c r="F85" s="63">
        <v>150000</v>
      </c>
      <c r="G85" s="16">
        <f t="shared" si="8"/>
        <v>0</v>
      </c>
      <c r="H85" s="62"/>
    </row>
    <row r="86" spans="1:8" s="73" customFormat="1" ht="80.25" customHeight="1" x14ac:dyDescent="0.25">
      <c r="A86" s="10"/>
      <c r="B86" s="56" t="s">
        <v>124</v>
      </c>
      <c r="C86" s="54" t="s">
        <v>22</v>
      </c>
      <c r="D86" s="51">
        <f>D87+D91</f>
        <v>224410</v>
      </c>
      <c r="E86" s="51">
        <f>E87+E91</f>
        <v>224410</v>
      </c>
      <c r="F86" s="51">
        <f>F87+F91</f>
        <v>224410</v>
      </c>
      <c r="G86" s="16">
        <f t="shared" si="8"/>
        <v>0</v>
      </c>
      <c r="H86" s="62"/>
    </row>
    <row r="87" spans="1:8" ht="70.5" customHeight="1" x14ac:dyDescent="0.25">
      <c r="A87" s="10" t="s">
        <v>55</v>
      </c>
      <c r="B87" s="24" t="s">
        <v>123</v>
      </c>
      <c r="C87" s="50" t="s">
        <v>22</v>
      </c>
      <c r="D87" s="63">
        <f>SUM(D89:D90)</f>
        <v>37478</v>
      </c>
      <c r="E87" s="63">
        <f>SUM(E89:E90)</f>
        <v>37478</v>
      </c>
      <c r="F87" s="63">
        <f>SUM(F89:F90)</f>
        <v>37478</v>
      </c>
      <c r="G87" s="16">
        <f t="shared" si="8"/>
        <v>0</v>
      </c>
      <c r="H87" s="16" t="s">
        <v>11</v>
      </c>
    </row>
    <row r="88" spans="1:8" s="73" customFormat="1" ht="18.75" customHeight="1" x14ac:dyDescent="0.25">
      <c r="A88" s="10"/>
      <c r="B88" s="53" t="s">
        <v>7</v>
      </c>
      <c r="C88" s="50"/>
      <c r="D88" s="63"/>
      <c r="E88" s="63"/>
      <c r="F88" s="63"/>
      <c r="G88" s="16">
        <f t="shared" si="8"/>
        <v>0</v>
      </c>
      <c r="H88" s="62"/>
    </row>
    <row r="89" spans="1:8" s="73" customFormat="1" ht="18.75" customHeight="1" x14ac:dyDescent="0.25">
      <c r="A89" s="10"/>
      <c r="B89" s="7" t="s">
        <v>10</v>
      </c>
      <c r="C89" s="50"/>
      <c r="D89" s="63">
        <v>38</v>
      </c>
      <c r="E89" s="63">
        <v>38</v>
      </c>
      <c r="F89" s="63">
        <v>38</v>
      </c>
      <c r="G89" s="16">
        <f t="shared" si="8"/>
        <v>0</v>
      </c>
      <c r="H89" s="62"/>
    </row>
    <row r="90" spans="1:8" s="73" customFormat="1" ht="18.75" customHeight="1" x14ac:dyDescent="0.25">
      <c r="A90" s="10"/>
      <c r="B90" s="53" t="s">
        <v>90</v>
      </c>
      <c r="C90" s="50"/>
      <c r="D90" s="63">
        <v>37440</v>
      </c>
      <c r="E90" s="63">
        <v>37440</v>
      </c>
      <c r="F90" s="63">
        <v>37440</v>
      </c>
      <c r="G90" s="16">
        <f t="shared" si="8"/>
        <v>0</v>
      </c>
      <c r="H90" s="62"/>
    </row>
    <row r="91" spans="1:8" ht="81.75" customHeight="1" x14ac:dyDescent="0.25">
      <c r="A91" s="10" t="s">
        <v>66</v>
      </c>
      <c r="B91" s="24" t="s">
        <v>139</v>
      </c>
      <c r="C91" s="50" t="s">
        <v>22</v>
      </c>
      <c r="D91" s="63">
        <f>SUM(D93:D94)</f>
        <v>186932</v>
      </c>
      <c r="E91" s="63">
        <f>SUM(E93:E94)</f>
        <v>186932</v>
      </c>
      <c r="F91" s="63">
        <f>SUM(F93:F94)</f>
        <v>186932</v>
      </c>
      <c r="G91" s="16">
        <f t="shared" si="8"/>
        <v>0</v>
      </c>
      <c r="H91" s="16" t="s">
        <v>11</v>
      </c>
    </row>
    <row r="92" spans="1:8" s="73" customFormat="1" ht="18.75" customHeight="1" x14ac:dyDescent="0.25">
      <c r="A92" s="10"/>
      <c r="B92" s="53" t="s">
        <v>7</v>
      </c>
      <c r="C92" s="50"/>
      <c r="D92" s="63"/>
      <c r="E92" s="63"/>
      <c r="F92" s="63"/>
      <c r="G92" s="16">
        <f t="shared" si="8"/>
        <v>0</v>
      </c>
      <c r="H92" s="62"/>
    </row>
    <row r="93" spans="1:8" s="73" customFormat="1" ht="18.75" customHeight="1" x14ac:dyDescent="0.25">
      <c r="A93" s="10"/>
      <c r="B93" s="7" t="s">
        <v>10</v>
      </c>
      <c r="C93" s="50"/>
      <c r="D93" s="63">
        <v>187</v>
      </c>
      <c r="E93" s="63">
        <v>187</v>
      </c>
      <c r="F93" s="63">
        <v>187</v>
      </c>
      <c r="G93" s="16">
        <f t="shared" si="8"/>
        <v>0</v>
      </c>
      <c r="H93" s="62"/>
    </row>
    <row r="94" spans="1:8" s="73" customFormat="1" ht="18.75" customHeight="1" x14ac:dyDescent="0.25">
      <c r="A94" s="10"/>
      <c r="B94" s="53" t="s">
        <v>90</v>
      </c>
      <c r="C94" s="50"/>
      <c r="D94" s="63">
        <v>186745</v>
      </c>
      <c r="E94" s="63">
        <v>186745</v>
      </c>
      <c r="F94" s="63">
        <v>186745</v>
      </c>
      <c r="G94" s="16">
        <f t="shared" si="8"/>
        <v>0</v>
      </c>
      <c r="H94" s="62"/>
    </row>
    <row r="95" spans="1:8" s="73" customFormat="1" ht="18.75" customHeight="1" x14ac:dyDescent="0.25">
      <c r="A95" s="15" t="s">
        <v>61</v>
      </c>
      <c r="B95" s="8" t="s">
        <v>31</v>
      </c>
      <c r="C95" s="21" t="s">
        <v>32</v>
      </c>
      <c r="D95" s="18">
        <f>D96</f>
        <v>100369.2</v>
      </c>
      <c r="E95" s="18">
        <f>E96</f>
        <v>100368.5</v>
      </c>
      <c r="F95" s="18">
        <f>F96</f>
        <v>100368.5</v>
      </c>
      <c r="G95" s="16">
        <f t="shared" si="8"/>
        <v>0</v>
      </c>
      <c r="H95" s="62"/>
    </row>
    <row r="96" spans="1:8" s="43" customFormat="1" ht="21.75" customHeight="1" x14ac:dyDescent="0.25">
      <c r="A96" s="46"/>
      <c r="B96" s="48" t="s">
        <v>110</v>
      </c>
      <c r="C96" s="48" t="s">
        <v>34</v>
      </c>
      <c r="D96" s="59">
        <f>D98</f>
        <v>100369.2</v>
      </c>
      <c r="E96" s="59">
        <f>E98</f>
        <v>100368.5</v>
      </c>
      <c r="F96" s="59">
        <f>F98</f>
        <v>100368.5</v>
      </c>
      <c r="G96" s="16">
        <f t="shared" si="8"/>
        <v>0</v>
      </c>
      <c r="H96" s="45"/>
    </row>
    <row r="97" spans="1:11" s="43" customFormat="1" ht="34.5" customHeight="1" x14ac:dyDescent="0.25">
      <c r="A97" s="46"/>
      <c r="B97" s="56" t="s">
        <v>151</v>
      </c>
      <c r="C97" s="21" t="s">
        <v>34</v>
      </c>
      <c r="D97" s="59">
        <f>D98</f>
        <v>100369.2</v>
      </c>
      <c r="E97" s="59">
        <f>E98</f>
        <v>100368.5</v>
      </c>
      <c r="F97" s="59">
        <f>F98</f>
        <v>100368.5</v>
      </c>
      <c r="G97" s="16">
        <f t="shared" si="8"/>
        <v>0</v>
      </c>
      <c r="H97" s="45"/>
    </row>
    <row r="98" spans="1:11" s="73" customFormat="1" ht="39" customHeight="1" x14ac:dyDescent="0.25">
      <c r="A98" s="37"/>
      <c r="B98" s="56" t="s">
        <v>150</v>
      </c>
      <c r="C98" s="21" t="s">
        <v>34</v>
      </c>
      <c r="D98" s="18">
        <f>D100+D101</f>
        <v>100369.2</v>
      </c>
      <c r="E98" s="18">
        <f>E100+E101</f>
        <v>100368.5</v>
      </c>
      <c r="F98" s="18">
        <f>F100+F101</f>
        <v>100368.5</v>
      </c>
      <c r="G98" s="16">
        <f t="shared" si="8"/>
        <v>0</v>
      </c>
      <c r="H98" s="62"/>
    </row>
    <row r="99" spans="1:11" s="73" customFormat="1" ht="18.75" customHeight="1" x14ac:dyDescent="0.25">
      <c r="A99" s="37"/>
      <c r="B99" s="22" t="s">
        <v>7</v>
      </c>
      <c r="C99" s="21"/>
      <c r="D99" s="18"/>
      <c r="E99" s="18"/>
      <c r="F99" s="18"/>
      <c r="G99" s="16">
        <f t="shared" si="8"/>
        <v>0</v>
      </c>
      <c r="H99" s="62"/>
    </row>
    <row r="100" spans="1:11" s="73" customFormat="1" ht="18.75" customHeight="1" x14ac:dyDescent="0.25">
      <c r="A100" s="37"/>
      <c r="B100" s="7" t="s">
        <v>10</v>
      </c>
      <c r="C100" s="21"/>
      <c r="D100" s="49">
        <f>D104</f>
        <v>26498</v>
      </c>
      <c r="E100" s="17">
        <f>E104</f>
        <v>26497.3</v>
      </c>
      <c r="F100" s="17">
        <f>F104</f>
        <v>26497.3</v>
      </c>
      <c r="G100" s="16">
        <f t="shared" si="8"/>
        <v>0</v>
      </c>
      <c r="H100" s="62"/>
      <c r="K100" s="75"/>
    </row>
    <row r="101" spans="1:11" s="73" customFormat="1" ht="18.75" customHeight="1" x14ac:dyDescent="0.25">
      <c r="A101" s="37"/>
      <c r="B101" s="53" t="s">
        <v>90</v>
      </c>
      <c r="C101" s="21"/>
      <c r="D101" s="17">
        <f t="shared" ref="D101:F101" si="10">D105</f>
        <v>73871.199999999997</v>
      </c>
      <c r="E101" s="17">
        <f t="shared" si="10"/>
        <v>73871.199999999997</v>
      </c>
      <c r="F101" s="17">
        <f t="shared" si="10"/>
        <v>73871.199999999997</v>
      </c>
      <c r="G101" s="16">
        <f t="shared" si="8"/>
        <v>0</v>
      </c>
      <c r="H101" s="62"/>
    </row>
    <row r="102" spans="1:11" ht="57" customHeight="1" x14ac:dyDescent="0.25">
      <c r="A102" s="50" t="s">
        <v>46</v>
      </c>
      <c r="B102" s="61" t="s">
        <v>108</v>
      </c>
      <c r="C102" s="50" t="s">
        <v>58</v>
      </c>
      <c r="D102" s="62">
        <f>D104+D105</f>
        <v>100369.2</v>
      </c>
      <c r="E102" s="62">
        <f>E104+E105</f>
        <v>100368.5</v>
      </c>
      <c r="F102" s="62">
        <f>F104+F105</f>
        <v>100368.5</v>
      </c>
      <c r="G102" s="16">
        <f t="shared" si="8"/>
        <v>0</v>
      </c>
      <c r="H102" s="62" t="s">
        <v>35</v>
      </c>
    </row>
    <row r="103" spans="1:11" s="73" customFormat="1" ht="18.75" customHeight="1" x14ac:dyDescent="0.25">
      <c r="A103" s="37"/>
      <c r="B103" s="22" t="s">
        <v>7</v>
      </c>
      <c r="C103" s="19"/>
      <c r="D103" s="17"/>
      <c r="E103" s="17"/>
      <c r="F103" s="17"/>
      <c r="G103" s="16">
        <f t="shared" si="8"/>
        <v>0</v>
      </c>
      <c r="H103" s="62"/>
    </row>
    <row r="104" spans="1:11" s="73" customFormat="1" ht="18.75" customHeight="1" x14ac:dyDescent="0.25">
      <c r="A104" s="37"/>
      <c r="B104" s="7" t="s">
        <v>10</v>
      </c>
      <c r="C104" s="19"/>
      <c r="D104" s="49">
        <v>26498</v>
      </c>
      <c r="E104" s="17">
        <v>26497.3</v>
      </c>
      <c r="F104" s="17">
        <v>26497.3</v>
      </c>
      <c r="G104" s="16">
        <f t="shared" ref="G104:G181" si="11">F104-E104</f>
        <v>0</v>
      </c>
      <c r="H104" s="62"/>
    </row>
    <row r="105" spans="1:11" s="73" customFormat="1" ht="18.75" customHeight="1" x14ac:dyDescent="0.25">
      <c r="A105" s="10"/>
      <c r="B105" s="53" t="s">
        <v>90</v>
      </c>
      <c r="C105" s="50"/>
      <c r="D105" s="62">
        <v>73871.199999999997</v>
      </c>
      <c r="E105" s="62">
        <v>73871.199999999997</v>
      </c>
      <c r="F105" s="62">
        <v>73871.199999999997</v>
      </c>
      <c r="G105" s="16">
        <f t="shared" si="11"/>
        <v>0</v>
      </c>
      <c r="H105" s="62"/>
    </row>
    <row r="106" spans="1:11" s="73" customFormat="1" ht="24.75" customHeight="1" x14ac:dyDescent="0.25">
      <c r="A106" s="15" t="s">
        <v>62</v>
      </c>
      <c r="B106" s="8" t="s">
        <v>26</v>
      </c>
      <c r="C106" s="9" t="s">
        <v>27</v>
      </c>
      <c r="D106" s="5">
        <f>D112</f>
        <v>7318060.7999999989</v>
      </c>
      <c r="E106" s="5">
        <f>E112</f>
        <v>7299671.5</v>
      </c>
      <c r="F106" s="5">
        <f>F112</f>
        <v>7338766.5</v>
      </c>
      <c r="G106" s="86">
        <f>G112</f>
        <v>39095</v>
      </c>
      <c r="H106" s="62"/>
    </row>
    <row r="107" spans="1:11" s="73" customFormat="1" ht="18.75" customHeight="1" x14ac:dyDescent="0.25">
      <c r="A107" s="10"/>
      <c r="B107" s="53" t="s">
        <v>7</v>
      </c>
      <c r="C107" s="50"/>
      <c r="D107" s="62"/>
      <c r="E107" s="62"/>
      <c r="F107" s="62"/>
      <c r="G107" s="16">
        <f t="shared" si="11"/>
        <v>0</v>
      </c>
      <c r="H107" s="62"/>
    </row>
    <row r="108" spans="1:11" s="73" customFormat="1" ht="18.75" customHeight="1" x14ac:dyDescent="0.25">
      <c r="A108" s="10"/>
      <c r="B108" s="7" t="s">
        <v>10</v>
      </c>
      <c r="C108" s="50"/>
      <c r="D108" s="63">
        <f>D124+D154+D117+D150+D129+D144+D134+D139+D159</f>
        <v>1612057</v>
      </c>
      <c r="E108" s="63">
        <f>E124+E154+E117+E150+E129+E144+E134+E139+E159</f>
        <v>1607347.5</v>
      </c>
      <c r="F108" s="62">
        <f>F124+F154+F117+F150+F129+F144+F134+F139+F159+F169+F173+F163</f>
        <v>1264627.5999999999</v>
      </c>
      <c r="G108" s="16">
        <f>G124+G154+G117+G150+G129+G144+G134+G139+G159+G169+G173+G163</f>
        <v>-342719.89999999997</v>
      </c>
      <c r="H108" s="62"/>
      <c r="I108" s="57"/>
    </row>
    <row r="109" spans="1:11" s="73" customFormat="1" ht="18.75" customHeight="1" x14ac:dyDescent="0.25">
      <c r="A109" s="10"/>
      <c r="B109" s="53" t="s">
        <v>90</v>
      </c>
      <c r="C109" s="50"/>
      <c r="D109" s="62">
        <f>D125+D155+D118+D151+D130+D145+D135+D140+D160</f>
        <v>4494208.3</v>
      </c>
      <c r="E109" s="62">
        <f>E125+E155+E118+E151+E130+E145+E135+E140+E160</f>
        <v>4480528.4999999991</v>
      </c>
      <c r="F109" s="62">
        <f>F125+F155+F118+F151+F130+F145+F135+F140+F160+F170+F174+F164</f>
        <v>4551184.5</v>
      </c>
      <c r="G109" s="16">
        <f>G125+G155+G118+G151+G130+G145+G135+G140+G160+G170+G174+G164</f>
        <v>70656</v>
      </c>
      <c r="H109" s="62"/>
    </row>
    <row r="110" spans="1:11" s="73" customFormat="1" ht="18.75" customHeight="1" x14ac:dyDescent="0.25">
      <c r="A110" s="10"/>
      <c r="B110" s="7" t="s">
        <v>8</v>
      </c>
      <c r="C110" s="50"/>
      <c r="D110" s="62">
        <f>D131+D146+D141+D136</f>
        <v>1211795.5</v>
      </c>
      <c r="E110" s="62">
        <f>E131+E146+E141+E136</f>
        <v>1211795.5</v>
      </c>
      <c r="F110" s="62">
        <f>F131+F146+F141+F136+F126</f>
        <v>1522954.4</v>
      </c>
      <c r="G110" s="16">
        <f>G131+G146+G141+G136+G126</f>
        <v>311158.90000000002</v>
      </c>
      <c r="H110" s="62"/>
      <c r="I110" s="57"/>
    </row>
    <row r="111" spans="1:11" s="43" customFormat="1" ht="18.75" customHeight="1" x14ac:dyDescent="0.25">
      <c r="A111" s="44"/>
      <c r="B111" s="6" t="s">
        <v>85</v>
      </c>
      <c r="C111" s="41" t="s">
        <v>29</v>
      </c>
      <c r="D111" s="42">
        <f>D112</f>
        <v>7318060.7999999989</v>
      </c>
      <c r="E111" s="42">
        <f>E112</f>
        <v>7299671.5</v>
      </c>
      <c r="F111" s="42">
        <f>F112</f>
        <v>7338766.5</v>
      </c>
      <c r="G111" s="16">
        <f t="shared" si="11"/>
        <v>39095</v>
      </c>
      <c r="H111" s="42"/>
    </row>
    <row r="112" spans="1:11" s="73" customFormat="1" ht="33" x14ac:dyDescent="0.25">
      <c r="A112" s="10"/>
      <c r="B112" s="56" t="s">
        <v>149</v>
      </c>
      <c r="C112" s="54" t="s">
        <v>29</v>
      </c>
      <c r="D112" s="5">
        <f>SUM(D113,D120)</f>
        <v>7318060.7999999989</v>
      </c>
      <c r="E112" s="5">
        <f>SUM(E113,E120)</f>
        <v>7299671.5</v>
      </c>
      <c r="F112" s="5">
        <f>SUM(F113,F120)</f>
        <v>7338766.5</v>
      </c>
      <c r="G112" s="16">
        <f t="shared" si="11"/>
        <v>39095</v>
      </c>
      <c r="H112" s="62"/>
    </row>
    <row r="113" spans="1:8" s="73" customFormat="1" ht="29.25" hidden="1" customHeight="1" x14ac:dyDescent="0.25">
      <c r="A113" s="10"/>
      <c r="B113" s="56" t="s">
        <v>30</v>
      </c>
      <c r="C113" s="54" t="s">
        <v>29</v>
      </c>
      <c r="D113" s="51">
        <f>SUM(D114)</f>
        <v>342324</v>
      </c>
      <c r="E113" s="51">
        <f>SUM(E114)</f>
        <v>0</v>
      </c>
      <c r="F113" s="51">
        <f>SUM(F114)</f>
        <v>0</v>
      </c>
      <c r="G113" s="16">
        <f t="shared" si="11"/>
        <v>0</v>
      </c>
      <c r="H113" s="62"/>
    </row>
    <row r="114" spans="1:8" s="73" customFormat="1" ht="36" hidden="1" customHeight="1" x14ac:dyDescent="0.25">
      <c r="A114" s="10"/>
      <c r="B114" s="56" t="s">
        <v>51</v>
      </c>
      <c r="C114" s="54" t="s">
        <v>29</v>
      </c>
      <c r="D114" s="51">
        <f>D115</f>
        <v>342324</v>
      </c>
      <c r="E114" s="51">
        <f>E115</f>
        <v>0</v>
      </c>
      <c r="F114" s="51">
        <f>F115</f>
        <v>0</v>
      </c>
      <c r="G114" s="16">
        <f t="shared" si="11"/>
        <v>0</v>
      </c>
      <c r="H114" s="62"/>
    </row>
    <row r="115" spans="1:8" ht="51" hidden="1" customHeight="1" x14ac:dyDescent="0.25">
      <c r="A115" s="10"/>
      <c r="B115" s="61" t="s">
        <v>104</v>
      </c>
      <c r="C115" s="50" t="s">
        <v>29</v>
      </c>
      <c r="D115" s="63">
        <f>SUM(D117:D119)</f>
        <v>342324</v>
      </c>
      <c r="E115" s="63">
        <f>SUM(E117:E119)</f>
        <v>0</v>
      </c>
      <c r="F115" s="63">
        <f>SUM(F117:F119)</f>
        <v>0</v>
      </c>
      <c r="G115" s="16">
        <f t="shared" si="11"/>
        <v>0</v>
      </c>
      <c r="H115" s="62" t="s">
        <v>35</v>
      </c>
    </row>
    <row r="116" spans="1:8" s="73" customFormat="1" ht="18.75" hidden="1" customHeight="1" x14ac:dyDescent="0.25">
      <c r="A116" s="10"/>
      <c r="B116" s="53" t="s">
        <v>7</v>
      </c>
      <c r="C116" s="54"/>
      <c r="D116" s="51"/>
      <c r="E116" s="51"/>
      <c r="F116" s="51"/>
      <c r="G116" s="16">
        <f t="shared" si="11"/>
        <v>0</v>
      </c>
      <c r="H116" s="62"/>
    </row>
    <row r="117" spans="1:8" s="73" customFormat="1" ht="18.75" hidden="1" customHeight="1" x14ac:dyDescent="0.25">
      <c r="A117" s="10"/>
      <c r="B117" s="7" t="s">
        <v>10</v>
      </c>
      <c r="C117" s="54"/>
      <c r="D117" s="63">
        <v>90374</v>
      </c>
      <c r="E117" s="63"/>
      <c r="F117" s="63"/>
      <c r="G117" s="16">
        <f t="shared" si="11"/>
        <v>0</v>
      </c>
      <c r="H117" s="62"/>
    </row>
    <row r="118" spans="1:8" s="73" customFormat="1" ht="18.75" hidden="1" customHeight="1" x14ac:dyDescent="0.25">
      <c r="A118" s="10"/>
      <c r="B118" s="53" t="s">
        <v>90</v>
      </c>
      <c r="C118" s="54"/>
      <c r="D118" s="63">
        <v>251950</v>
      </c>
      <c r="E118" s="63"/>
      <c r="F118" s="63"/>
      <c r="G118" s="16">
        <f t="shared" si="11"/>
        <v>0</v>
      </c>
      <c r="H118" s="62"/>
    </row>
    <row r="119" spans="1:8" s="73" customFormat="1" ht="18.75" hidden="1" customHeight="1" x14ac:dyDescent="0.25">
      <c r="A119" s="10"/>
      <c r="B119" s="7" t="s">
        <v>8</v>
      </c>
      <c r="C119" s="54"/>
      <c r="D119" s="62"/>
      <c r="E119" s="62"/>
      <c r="F119" s="62"/>
      <c r="G119" s="16">
        <f t="shared" si="11"/>
        <v>0</v>
      </c>
      <c r="H119" s="62"/>
    </row>
    <row r="120" spans="1:8" s="73" customFormat="1" ht="33.75" customHeight="1" x14ac:dyDescent="0.25">
      <c r="A120" s="69"/>
      <c r="B120" s="12" t="s">
        <v>148</v>
      </c>
      <c r="C120" s="54" t="s">
        <v>29</v>
      </c>
      <c r="D120" s="5">
        <f>SUM(D121,D147)</f>
        <v>6975736.7999999989</v>
      </c>
      <c r="E120" s="5">
        <f>SUM(E121,E147)</f>
        <v>7299671.5</v>
      </c>
      <c r="F120" s="5">
        <f>SUM(F121,F147)+F166</f>
        <v>7338766.5</v>
      </c>
      <c r="G120" s="78">
        <f>SUM(G121,G147)+G166</f>
        <v>39095.000000000175</v>
      </c>
      <c r="H120" s="62"/>
    </row>
    <row r="121" spans="1:8" s="73" customFormat="1" ht="24" customHeight="1" x14ac:dyDescent="0.25">
      <c r="A121" s="10"/>
      <c r="B121" s="12" t="s">
        <v>53</v>
      </c>
      <c r="C121" s="54" t="s">
        <v>29</v>
      </c>
      <c r="D121" s="5">
        <f>D122+D127+D142+D132+D137</f>
        <v>5989132.7999999989</v>
      </c>
      <c r="E121" s="5">
        <f>E122+E127+E142+E132+E137</f>
        <v>6508519.2999999998</v>
      </c>
      <c r="F121" s="51">
        <f>F122+F127+F142+F132+F137</f>
        <v>6157174</v>
      </c>
      <c r="G121" s="16">
        <f t="shared" si="11"/>
        <v>-351345.29999999981</v>
      </c>
      <c r="H121" s="62"/>
    </row>
    <row r="122" spans="1:8" ht="53.25" customHeight="1" x14ac:dyDescent="0.25">
      <c r="A122" s="50" t="s">
        <v>47</v>
      </c>
      <c r="B122" s="61" t="s">
        <v>40</v>
      </c>
      <c r="C122" s="50" t="s">
        <v>29</v>
      </c>
      <c r="D122" s="62">
        <f>SUM(D124:D126)</f>
        <v>2810823.9</v>
      </c>
      <c r="E122" s="62">
        <f>SUM(E124:E126)</f>
        <v>3024864.3999999994</v>
      </c>
      <c r="F122" s="62">
        <f>SUM(F124:F126)</f>
        <v>3509763.9</v>
      </c>
      <c r="G122" s="16">
        <f t="shared" si="11"/>
        <v>484899.50000000047</v>
      </c>
      <c r="H122" s="62" t="s">
        <v>35</v>
      </c>
    </row>
    <row r="123" spans="1:8" s="73" customFormat="1" ht="18.75" customHeight="1" x14ac:dyDescent="0.25">
      <c r="A123" s="69"/>
      <c r="B123" s="53" t="s">
        <v>7</v>
      </c>
      <c r="C123" s="54"/>
      <c r="D123" s="5"/>
      <c r="E123" s="5"/>
      <c r="F123" s="5"/>
      <c r="G123" s="16">
        <f t="shared" si="11"/>
        <v>0</v>
      </c>
      <c r="H123" s="62"/>
    </row>
    <row r="124" spans="1:8" s="73" customFormat="1" ht="18.75" customHeight="1" x14ac:dyDescent="0.25">
      <c r="A124" s="10"/>
      <c r="B124" s="7" t="s">
        <v>10</v>
      </c>
      <c r="C124" s="50"/>
      <c r="D124" s="63">
        <v>742058</v>
      </c>
      <c r="E124" s="62">
        <v>798564.2</v>
      </c>
      <c r="F124" s="62">
        <f>482810.3+20000</f>
        <v>502810.3</v>
      </c>
      <c r="G124" s="16">
        <f t="shared" si="11"/>
        <v>-295753.89999999997</v>
      </c>
      <c r="H124" s="62"/>
    </row>
    <row r="125" spans="1:8" s="73" customFormat="1" ht="18.75" customHeight="1" x14ac:dyDescent="0.25">
      <c r="A125" s="10"/>
      <c r="B125" s="53" t="s">
        <v>90</v>
      </c>
      <c r="C125" s="50"/>
      <c r="D125" s="62">
        <v>2068765.9</v>
      </c>
      <c r="E125" s="62">
        <f>2068765.9+157534.3</f>
        <v>2226300.1999999997</v>
      </c>
      <c r="F125" s="62">
        <v>2226300.2000000002</v>
      </c>
      <c r="G125" s="16">
        <f t="shared" si="11"/>
        <v>0</v>
      </c>
      <c r="H125" s="62"/>
    </row>
    <row r="126" spans="1:8" s="73" customFormat="1" ht="18.75" x14ac:dyDescent="0.25">
      <c r="A126" s="10"/>
      <c r="B126" s="7" t="s">
        <v>8</v>
      </c>
      <c r="C126" s="50"/>
      <c r="D126" s="62"/>
      <c r="E126" s="62"/>
      <c r="F126" s="62">
        <v>780653.4</v>
      </c>
      <c r="G126" s="16">
        <f t="shared" si="11"/>
        <v>780653.4</v>
      </c>
      <c r="H126" s="62"/>
    </row>
    <row r="127" spans="1:8" ht="53.25" customHeight="1" x14ac:dyDescent="0.25">
      <c r="A127" s="50" t="s">
        <v>48</v>
      </c>
      <c r="B127" s="61" t="s">
        <v>99</v>
      </c>
      <c r="C127" s="50" t="s">
        <v>29</v>
      </c>
      <c r="D127" s="62">
        <f>SUM(D129+D131+D130)</f>
        <v>1877156.2999999998</v>
      </c>
      <c r="E127" s="62">
        <f>SUM(E129+E131+E130)</f>
        <v>1877155.7</v>
      </c>
      <c r="F127" s="62">
        <f>SUM(F129+F131+F130)</f>
        <v>1877155.7</v>
      </c>
      <c r="G127" s="16">
        <f t="shared" si="11"/>
        <v>0</v>
      </c>
      <c r="H127" s="62" t="s">
        <v>35</v>
      </c>
    </row>
    <row r="128" spans="1:8" s="73" customFormat="1" ht="18.75" customHeight="1" x14ac:dyDescent="0.25">
      <c r="A128" s="69"/>
      <c r="B128" s="53" t="s">
        <v>7</v>
      </c>
      <c r="C128" s="54"/>
      <c r="D128" s="5"/>
      <c r="E128" s="5"/>
      <c r="F128" s="5"/>
      <c r="G128" s="16">
        <f t="shared" si="11"/>
        <v>0</v>
      </c>
      <c r="H128" s="62"/>
    </row>
    <row r="129" spans="1:8" s="73" customFormat="1" ht="18.75" customHeight="1" x14ac:dyDescent="0.25">
      <c r="A129" s="10"/>
      <c r="B129" s="7" t="s">
        <v>10</v>
      </c>
      <c r="C129" s="50"/>
      <c r="D129" s="63">
        <v>336999</v>
      </c>
      <c r="E129" s="62">
        <v>336998.40000000002</v>
      </c>
      <c r="F129" s="62">
        <v>336998.40000000002</v>
      </c>
      <c r="G129" s="16">
        <f t="shared" si="11"/>
        <v>0</v>
      </c>
      <c r="H129" s="62"/>
    </row>
    <row r="130" spans="1:8" s="73" customFormat="1" ht="18.75" customHeight="1" x14ac:dyDescent="0.25">
      <c r="A130" s="10"/>
      <c r="B130" s="53" t="s">
        <v>90</v>
      </c>
      <c r="C130" s="11"/>
      <c r="D130" s="62">
        <v>939510.7</v>
      </c>
      <c r="E130" s="62">
        <v>939510.7</v>
      </c>
      <c r="F130" s="62">
        <v>939510.7</v>
      </c>
      <c r="G130" s="16">
        <f t="shared" si="11"/>
        <v>0</v>
      </c>
      <c r="H130" s="62"/>
    </row>
    <row r="131" spans="1:8" s="73" customFormat="1" ht="18.75" customHeight="1" x14ac:dyDescent="0.25">
      <c r="A131" s="10"/>
      <c r="B131" s="7" t="s">
        <v>8</v>
      </c>
      <c r="C131" s="50"/>
      <c r="D131" s="62">
        <v>600646.6</v>
      </c>
      <c r="E131" s="62">
        <v>600646.6</v>
      </c>
      <c r="F131" s="62">
        <v>600646.6</v>
      </c>
      <c r="G131" s="16">
        <f t="shared" si="11"/>
        <v>0</v>
      </c>
      <c r="H131" s="62"/>
    </row>
    <row r="132" spans="1:8" ht="53.25" customHeight="1" x14ac:dyDescent="0.25">
      <c r="A132" s="50" t="s">
        <v>67</v>
      </c>
      <c r="B132" s="61" t="s">
        <v>89</v>
      </c>
      <c r="C132" s="50" t="s">
        <v>29</v>
      </c>
      <c r="D132" s="62">
        <f>SUM(D134+D136+D135)</f>
        <v>516615.6</v>
      </c>
      <c r="E132" s="16">
        <f>SUM(E134+E136+E135)</f>
        <v>516615</v>
      </c>
      <c r="F132" s="63">
        <f>SUM(F134+F136+F135)</f>
        <v>442615</v>
      </c>
      <c r="G132" s="16">
        <f t="shared" si="11"/>
        <v>-74000</v>
      </c>
      <c r="H132" s="62" t="s">
        <v>35</v>
      </c>
    </row>
    <row r="133" spans="1:8" s="73" customFormat="1" ht="18.75" customHeight="1" x14ac:dyDescent="0.25">
      <c r="A133" s="69"/>
      <c r="B133" s="53" t="s">
        <v>7</v>
      </c>
      <c r="C133" s="54"/>
      <c r="D133" s="5"/>
      <c r="E133" s="78"/>
      <c r="F133" s="5"/>
      <c r="G133" s="16">
        <f t="shared" si="11"/>
        <v>0</v>
      </c>
      <c r="H133" s="62"/>
    </row>
    <row r="134" spans="1:8" s="73" customFormat="1" ht="18.75" customHeight="1" x14ac:dyDescent="0.25">
      <c r="A134" s="10"/>
      <c r="B134" s="7" t="s">
        <v>10</v>
      </c>
      <c r="C134" s="50"/>
      <c r="D134" s="63">
        <v>136387</v>
      </c>
      <c r="E134" s="16">
        <v>136386.4</v>
      </c>
      <c r="F134" s="62">
        <v>62386.400000000001</v>
      </c>
      <c r="G134" s="16">
        <f t="shared" si="11"/>
        <v>-74000</v>
      </c>
      <c r="H134" s="62"/>
    </row>
    <row r="135" spans="1:8" s="73" customFormat="1" ht="18.75" x14ac:dyDescent="0.25">
      <c r="A135" s="10"/>
      <c r="B135" s="53" t="s">
        <v>90</v>
      </c>
      <c r="C135" s="11"/>
      <c r="D135" s="62">
        <v>380228.6</v>
      </c>
      <c r="E135" s="16">
        <v>380228.6</v>
      </c>
      <c r="F135" s="62">
        <v>380228.6</v>
      </c>
      <c r="G135" s="16">
        <f t="shared" si="11"/>
        <v>0</v>
      </c>
      <c r="H135" s="62"/>
    </row>
    <row r="136" spans="1:8" s="73" customFormat="1" ht="18.75" hidden="1" x14ac:dyDescent="0.25">
      <c r="A136" s="10"/>
      <c r="B136" s="7" t="s">
        <v>8</v>
      </c>
      <c r="C136" s="50"/>
      <c r="D136" s="62"/>
      <c r="E136" s="62"/>
      <c r="F136" s="62"/>
      <c r="G136" s="16">
        <f t="shared" si="11"/>
        <v>0</v>
      </c>
      <c r="H136" s="62"/>
    </row>
    <row r="137" spans="1:8" ht="53.25" hidden="1" customHeight="1" x14ac:dyDescent="0.25">
      <c r="A137" s="50"/>
      <c r="B137" s="61" t="s">
        <v>112</v>
      </c>
      <c r="C137" s="50" t="s">
        <v>29</v>
      </c>
      <c r="D137" s="62">
        <f>SUM(D139+D141+D140)</f>
        <v>506897.7</v>
      </c>
      <c r="E137" s="62">
        <f>SUM(E139+E141+E140)</f>
        <v>812244.79999999993</v>
      </c>
      <c r="F137" s="62">
        <f>SUM(F139+F141+F140)</f>
        <v>0</v>
      </c>
      <c r="G137" s="16">
        <f t="shared" si="11"/>
        <v>-812244.79999999993</v>
      </c>
      <c r="H137" s="62" t="s">
        <v>35</v>
      </c>
    </row>
    <row r="138" spans="1:8" s="73" customFormat="1" ht="18.75" hidden="1" customHeight="1" x14ac:dyDescent="0.25">
      <c r="A138" s="69"/>
      <c r="B138" s="53" t="s">
        <v>7</v>
      </c>
      <c r="C138" s="50"/>
      <c r="D138" s="5"/>
      <c r="E138" s="5"/>
      <c r="F138" s="5"/>
      <c r="G138" s="16">
        <f t="shared" si="11"/>
        <v>0</v>
      </c>
      <c r="H138" s="62"/>
    </row>
    <row r="139" spans="1:8" s="73" customFormat="1" ht="18.75" hidden="1" customHeight="1" x14ac:dyDescent="0.25">
      <c r="A139" s="10"/>
      <c r="B139" s="7" t="s">
        <v>10</v>
      </c>
      <c r="C139" s="50"/>
      <c r="D139" s="63">
        <v>9875</v>
      </c>
      <c r="E139" s="62">
        <v>90486.2</v>
      </c>
      <c r="F139" s="62"/>
      <c r="G139" s="16">
        <f t="shared" si="11"/>
        <v>-90486.2</v>
      </c>
      <c r="H139" s="62"/>
    </row>
    <row r="140" spans="1:8" s="73" customFormat="1" ht="18.75" hidden="1" customHeight="1" x14ac:dyDescent="0.25">
      <c r="A140" s="10"/>
      <c r="B140" s="53" t="s">
        <v>90</v>
      </c>
      <c r="C140" s="11"/>
      <c r="D140" s="62">
        <v>27528.2</v>
      </c>
      <c r="E140" s="62">
        <f>27528.2+224735.9</f>
        <v>252264.1</v>
      </c>
      <c r="F140" s="62"/>
      <c r="G140" s="16">
        <f t="shared" si="11"/>
        <v>-252264.1</v>
      </c>
      <c r="H140" s="62"/>
    </row>
    <row r="141" spans="1:8" s="73" customFormat="1" ht="18.75" hidden="1" customHeight="1" x14ac:dyDescent="0.25">
      <c r="A141" s="10"/>
      <c r="B141" s="7" t="s">
        <v>8</v>
      </c>
      <c r="C141" s="50"/>
      <c r="D141" s="62">
        <v>469494.5</v>
      </c>
      <c r="E141" s="62">
        <v>469494.5</v>
      </c>
      <c r="F141" s="62"/>
      <c r="G141" s="16">
        <f t="shared" si="11"/>
        <v>-469494.5</v>
      </c>
      <c r="H141" s="62"/>
    </row>
    <row r="142" spans="1:8" ht="53.25" customHeight="1" x14ac:dyDescent="0.25">
      <c r="A142" s="50" t="s">
        <v>68</v>
      </c>
      <c r="B142" s="61" t="s">
        <v>142</v>
      </c>
      <c r="C142" s="50" t="s">
        <v>29</v>
      </c>
      <c r="D142" s="62">
        <f>SUM(D144+D146+D145)</f>
        <v>277639.3</v>
      </c>
      <c r="E142" s="62">
        <f>SUM(E144+E146+E145)</f>
        <v>277639.40000000002</v>
      </c>
      <c r="F142" s="62">
        <f>SUM(F144+F146+F145)</f>
        <v>327639.40000000002</v>
      </c>
      <c r="G142" s="16">
        <f t="shared" si="11"/>
        <v>50000</v>
      </c>
      <c r="H142" s="62" t="s">
        <v>35</v>
      </c>
    </row>
    <row r="143" spans="1:8" s="73" customFormat="1" ht="18.75" customHeight="1" x14ac:dyDescent="0.25">
      <c r="A143" s="69"/>
      <c r="B143" s="53" t="s">
        <v>7</v>
      </c>
      <c r="C143" s="50"/>
      <c r="D143" s="5"/>
      <c r="E143" s="5"/>
      <c r="F143" s="5"/>
      <c r="G143" s="16">
        <f t="shared" si="11"/>
        <v>0</v>
      </c>
      <c r="H143" s="62"/>
    </row>
    <row r="144" spans="1:8" s="73" customFormat="1" ht="18.75" customHeight="1" x14ac:dyDescent="0.25">
      <c r="A144" s="10"/>
      <c r="B144" s="7" t="s">
        <v>10</v>
      </c>
      <c r="C144" s="50"/>
      <c r="D144" s="63">
        <v>35900</v>
      </c>
      <c r="E144" s="62">
        <v>35900.1</v>
      </c>
      <c r="F144" s="62">
        <v>49100.1</v>
      </c>
      <c r="G144" s="16">
        <f t="shared" si="11"/>
        <v>13200</v>
      </c>
      <c r="H144" s="62"/>
    </row>
    <row r="145" spans="1:11" s="73" customFormat="1" ht="18.75" customHeight="1" x14ac:dyDescent="0.25">
      <c r="A145" s="10"/>
      <c r="B145" s="53" t="s">
        <v>90</v>
      </c>
      <c r="C145" s="11"/>
      <c r="D145" s="62">
        <v>100084.9</v>
      </c>
      <c r="E145" s="62">
        <v>100084.9</v>
      </c>
      <c r="F145" s="62">
        <v>136884.9</v>
      </c>
      <c r="G145" s="16">
        <f t="shared" si="11"/>
        <v>36800</v>
      </c>
      <c r="H145" s="62"/>
    </row>
    <row r="146" spans="1:11" s="73" customFormat="1" ht="18.75" customHeight="1" x14ac:dyDescent="0.25">
      <c r="A146" s="10"/>
      <c r="B146" s="7" t="s">
        <v>8</v>
      </c>
      <c r="C146" s="50"/>
      <c r="D146" s="62">
        <v>141654.39999999999</v>
      </c>
      <c r="E146" s="62">
        <v>141654.39999999999</v>
      </c>
      <c r="F146" s="62">
        <v>141654.39999999999</v>
      </c>
      <c r="G146" s="16">
        <f t="shared" si="11"/>
        <v>0</v>
      </c>
      <c r="H146" s="62"/>
    </row>
    <row r="147" spans="1:11" s="73" customFormat="1" ht="38.25" customHeight="1" x14ac:dyDescent="0.25">
      <c r="A147" s="69"/>
      <c r="B147" s="12" t="s">
        <v>82</v>
      </c>
      <c r="C147" s="54" t="s">
        <v>29</v>
      </c>
      <c r="D147" s="51">
        <f>D148+D152+D157</f>
        <v>986604</v>
      </c>
      <c r="E147" s="5">
        <f>E148+E152+E157</f>
        <v>791152.20000000007</v>
      </c>
      <c r="F147" s="5">
        <f>F148+F152+F157+F161</f>
        <v>1179702.5</v>
      </c>
      <c r="G147" s="78">
        <f>G148+G152+G157+G161</f>
        <v>388550.3</v>
      </c>
      <c r="H147" s="62"/>
    </row>
    <row r="148" spans="1:11" ht="48.75" customHeight="1" x14ac:dyDescent="0.25">
      <c r="A148" s="10" t="s">
        <v>69</v>
      </c>
      <c r="B148" s="61" t="s">
        <v>100</v>
      </c>
      <c r="C148" s="50" t="s">
        <v>29</v>
      </c>
      <c r="D148" s="62">
        <f>SUM(D150+D151)</f>
        <v>438403.7</v>
      </c>
      <c r="E148" s="62">
        <f>SUM(E150+E151)</f>
        <v>438604.30000000005</v>
      </c>
      <c r="F148" s="62">
        <f>SUM(F150+F151)</f>
        <v>484404.30000000005</v>
      </c>
      <c r="G148" s="16">
        <f t="shared" si="11"/>
        <v>45800</v>
      </c>
      <c r="H148" s="62" t="s">
        <v>35</v>
      </c>
    </row>
    <row r="149" spans="1:11" s="73" customFormat="1" ht="18.75" customHeight="1" x14ac:dyDescent="0.25">
      <c r="A149" s="69"/>
      <c r="B149" s="53" t="s">
        <v>7</v>
      </c>
      <c r="C149" s="54"/>
      <c r="D149" s="5"/>
      <c r="E149" s="5"/>
      <c r="F149" s="5"/>
      <c r="G149" s="16">
        <f t="shared" si="11"/>
        <v>0</v>
      </c>
      <c r="H149" s="62"/>
    </row>
    <row r="150" spans="1:11" s="73" customFormat="1" ht="18.75" customHeight="1" x14ac:dyDescent="0.25">
      <c r="A150" s="10"/>
      <c r="B150" s="7" t="s">
        <v>10</v>
      </c>
      <c r="C150" s="50"/>
      <c r="D150" s="63">
        <v>115739</v>
      </c>
      <c r="E150" s="62">
        <f>115739+200.6</f>
        <v>115939.6</v>
      </c>
      <c r="F150" s="62">
        <v>127883.6</v>
      </c>
      <c r="G150" s="16">
        <f t="shared" si="11"/>
        <v>11944</v>
      </c>
      <c r="H150" s="62"/>
    </row>
    <row r="151" spans="1:11" s="73" customFormat="1" ht="18.75" customHeight="1" x14ac:dyDescent="0.25">
      <c r="A151" s="10"/>
      <c r="B151" s="53" t="s">
        <v>90</v>
      </c>
      <c r="C151" s="11"/>
      <c r="D151" s="62">
        <v>322664.7</v>
      </c>
      <c r="E151" s="62">
        <v>322664.7</v>
      </c>
      <c r="F151" s="62">
        <v>356520.7</v>
      </c>
      <c r="G151" s="16">
        <f t="shared" si="11"/>
        <v>33856</v>
      </c>
      <c r="H151" s="62"/>
    </row>
    <row r="152" spans="1:11" ht="47.25" customHeight="1" x14ac:dyDescent="0.25">
      <c r="A152" s="50" t="s">
        <v>70</v>
      </c>
      <c r="B152" s="61" t="s">
        <v>94</v>
      </c>
      <c r="C152" s="50" t="s">
        <v>29</v>
      </c>
      <c r="D152" s="62">
        <f>SUM(D154:D156)</f>
        <v>298200.3</v>
      </c>
      <c r="E152" s="62">
        <f>SUM(E154:E156)</f>
        <v>298200.09999999998</v>
      </c>
      <c r="F152" s="62">
        <f>SUM(F154:F156)</f>
        <v>298200.09999999998</v>
      </c>
      <c r="G152" s="16">
        <f t="shared" si="11"/>
        <v>0</v>
      </c>
      <c r="H152" s="62" t="s">
        <v>35</v>
      </c>
    </row>
    <row r="153" spans="1:11" s="73" customFormat="1" ht="18.75" customHeight="1" x14ac:dyDescent="0.25">
      <c r="A153" s="69"/>
      <c r="B153" s="53" t="s">
        <v>7</v>
      </c>
      <c r="C153" s="54"/>
      <c r="D153" s="5"/>
      <c r="E153" s="5"/>
      <c r="F153" s="5"/>
      <c r="G153" s="16">
        <f t="shared" si="11"/>
        <v>0</v>
      </c>
      <c r="H153" s="62"/>
    </row>
    <row r="154" spans="1:11" s="73" customFormat="1" ht="18.75" customHeight="1" x14ac:dyDescent="0.25">
      <c r="A154" s="10"/>
      <c r="B154" s="7" t="s">
        <v>10</v>
      </c>
      <c r="C154" s="50"/>
      <c r="D154" s="63">
        <v>78725</v>
      </c>
      <c r="E154" s="62">
        <v>78724.800000000003</v>
      </c>
      <c r="F154" s="62">
        <v>78724.800000000003</v>
      </c>
      <c r="G154" s="16">
        <f t="shared" si="11"/>
        <v>0</v>
      </c>
      <c r="H154" s="62"/>
      <c r="K154" s="75"/>
    </row>
    <row r="155" spans="1:11" s="73" customFormat="1" ht="18.75" customHeight="1" x14ac:dyDescent="0.25">
      <c r="A155" s="10"/>
      <c r="B155" s="53" t="s">
        <v>90</v>
      </c>
      <c r="C155" s="11"/>
      <c r="D155" s="62">
        <v>219475.3</v>
      </c>
      <c r="E155" s="62">
        <v>219475.3</v>
      </c>
      <c r="F155" s="62">
        <v>219475.3</v>
      </c>
      <c r="G155" s="16">
        <f t="shared" si="11"/>
        <v>0</v>
      </c>
      <c r="H155" s="62"/>
    </row>
    <row r="156" spans="1:11" s="73" customFormat="1" ht="18.75" hidden="1" customHeight="1" x14ac:dyDescent="0.25">
      <c r="A156" s="10"/>
      <c r="B156" s="7" t="s">
        <v>8</v>
      </c>
      <c r="C156" s="11"/>
      <c r="D156" s="62"/>
      <c r="E156" s="62"/>
      <c r="F156" s="62"/>
      <c r="G156" s="16">
        <f t="shared" si="11"/>
        <v>0</v>
      </c>
      <c r="H156" s="62"/>
    </row>
    <row r="157" spans="1:11" ht="47.25" customHeight="1" x14ac:dyDescent="0.25">
      <c r="A157" s="50" t="s">
        <v>71</v>
      </c>
      <c r="B157" s="61" t="s">
        <v>111</v>
      </c>
      <c r="C157" s="50" t="s">
        <v>29</v>
      </c>
      <c r="D157" s="63">
        <f>SUM(D159:D160)</f>
        <v>250000</v>
      </c>
      <c r="E157" s="62">
        <f>SUM(E159:E160)</f>
        <v>54347.8</v>
      </c>
      <c r="F157" s="62">
        <f>SUM(F159:F160)</f>
        <v>54347.8</v>
      </c>
      <c r="G157" s="16">
        <f t="shared" si="11"/>
        <v>0</v>
      </c>
      <c r="H157" s="62" t="s">
        <v>35</v>
      </c>
    </row>
    <row r="158" spans="1:11" s="73" customFormat="1" ht="18.75" customHeight="1" x14ac:dyDescent="0.25">
      <c r="A158" s="69"/>
      <c r="B158" s="53" t="s">
        <v>7</v>
      </c>
      <c r="C158" s="54"/>
      <c r="D158" s="5"/>
      <c r="E158" s="5"/>
      <c r="F158" s="5"/>
      <c r="G158" s="16">
        <f t="shared" si="11"/>
        <v>0</v>
      </c>
      <c r="H158" s="62"/>
    </row>
    <row r="159" spans="1:11" s="73" customFormat="1" ht="18.75" customHeight="1" x14ac:dyDescent="0.25">
      <c r="A159" s="10"/>
      <c r="B159" s="7" t="s">
        <v>10</v>
      </c>
      <c r="C159" s="50"/>
      <c r="D159" s="63">
        <v>66000</v>
      </c>
      <c r="E159" s="62">
        <v>14347.8</v>
      </c>
      <c r="F159" s="62">
        <v>14347.8</v>
      </c>
      <c r="G159" s="16">
        <f t="shared" si="11"/>
        <v>0</v>
      </c>
      <c r="H159" s="62"/>
      <c r="K159" s="75"/>
    </row>
    <row r="160" spans="1:11" s="73" customFormat="1" ht="18.75" customHeight="1" x14ac:dyDescent="0.25">
      <c r="A160" s="10"/>
      <c r="B160" s="53" t="s">
        <v>90</v>
      </c>
      <c r="C160" s="11"/>
      <c r="D160" s="63">
        <v>184000</v>
      </c>
      <c r="E160" s="62">
        <f>184000-144000</f>
        <v>40000</v>
      </c>
      <c r="F160" s="63">
        <f>184000-144000</f>
        <v>40000</v>
      </c>
      <c r="G160" s="16">
        <f t="shared" si="11"/>
        <v>0</v>
      </c>
      <c r="H160" s="62"/>
    </row>
    <row r="161" spans="1:14" ht="53.25" customHeight="1" x14ac:dyDescent="0.25">
      <c r="A161" s="50" t="s">
        <v>72</v>
      </c>
      <c r="B161" s="61" t="s">
        <v>141</v>
      </c>
      <c r="C161" s="50" t="s">
        <v>29</v>
      </c>
      <c r="D161" s="62"/>
      <c r="E161" s="62"/>
      <c r="F161" s="62">
        <f>SUM(F163+F165+F164)</f>
        <v>342750.3</v>
      </c>
      <c r="G161" s="16">
        <f t="shared" si="11"/>
        <v>342750.3</v>
      </c>
      <c r="H161" s="62" t="s">
        <v>35</v>
      </c>
    </row>
    <row r="162" spans="1:14" s="73" customFormat="1" ht="18.75" customHeight="1" x14ac:dyDescent="0.25">
      <c r="A162" s="69"/>
      <c r="B162" s="53" t="s">
        <v>7</v>
      </c>
      <c r="C162" s="50"/>
      <c r="D162" s="5"/>
      <c r="E162" s="5"/>
      <c r="F162" s="5"/>
      <c r="G162" s="16">
        <f t="shared" si="11"/>
        <v>0</v>
      </c>
      <c r="H162" s="62"/>
    </row>
    <row r="163" spans="1:14" s="73" customFormat="1" ht="18.75" customHeight="1" x14ac:dyDescent="0.25">
      <c r="A163" s="10"/>
      <c r="B163" s="7" t="s">
        <v>10</v>
      </c>
      <c r="C163" s="50"/>
      <c r="D163" s="63"/>
      <c r="E163" s="62"/>
      <c r="F163" s="62">
        <v>90486.2</v>
      </c>
      <c r="G163" s="16">
        <f t="shared" si="11"/>
        <v>90486.2</v>
      </c>
      <c r="H163" s="62"/>
    </row>
    <row r="164" spans="1:14" s="73" customFormat="1" ht="18.75" customHeight="1" x14ac:dyDescent="0.25">
      <c r="A164" s="10"/>
      <c r="B164" s="53" t="s">
        <v>90</v>
      </c>
      <c r="C164" s="11"/>
      <c r="D164" s="62"/>
      <c r="E164" s="62"/>
      <c r="F164" s="62">
        <f>27528.2+224735.9</f>
        <v>252264.1</v>
      </c>
      <c r="G164" s="16">
        <f t="shared" si="11"/>
        <v>252264.1</v>
      </c>
      <c r="H164" s="62"/>
    </row>
    <row r="165" spans="1:14" s="73" customFormat="1" ht="18.75" hidden="1" customHeight="1" x14ac:dyDescent="0.25">
      <c r="A165" s="10"/>
      <c r="B165" s="7" t="s">
        <v>8</v>
      </c>
      <c r="C165" s="50"/>
      <c r="D165" s="62"/>
      <c r="E165" s="62"/>
      <c r="F165" s="62"/>
      <c r="G165" s="16">
        <f t="shared" si="11"/>
        <v>0</v>
      </c>
      <c r="H165" s="62"/>
    </row>
    <row r="166" spans="1:14" s="73" customFormat="1" ht="42" customHeight="1" x14ac:dyDescent="0.25">
      <c r="A166" s="10"/>
      <c r="B166" s="20" t="s">
        <v>129</v>
      </c>
      <c r="C166" s="21" t="s">
        <v>29</v>
      </c>
      <c r="D166" s="63"/>
      <c r="E166" s="62"/>
      <c r="F166" s="88">
        <v>1890</v>
      </c>
      <c r="G166" s="16">
        <f t="shared" si="11"/>
        <v>1890</v>
      </c>
      <c r="H166" s="62"/>
    </row>
    <row r="167" spans="1:14" s="73" customFormat="1" ht="42.75" customHeight="1" x14ac:dyDescent="0.25">
      <c r="A167" s="10"/>
      <c r="B167" s="87" t="s">
        <v>130</v>
      </c>
      <c r="C167" s="50" t="s">
        <v>29</v>
      </c>
      <c r="D167" s="63"/>
      <c r="E167" s="62"/>
      <c r="F167" s="63">
        <f>SUM(F169:F170)</f>
        <v>945</v>
      </c>
      <c r="G167" s="16">
        <f t="shared" si="11"/>
        <v>945</v>
      </c>
      <c r="H167" s="62"/>
      <c r="K167" s="90"/>
      <c r="L167" s="90"/>
      <c r="M167" s="90"/>
      <c r="N167" s="90"/>
    </row>
    <row r="168" spans="1:14" s="73" customFormat="1" ht="18.75" customHeight="1" x14ac:dyDescent="0.25">
      <c r="A168" s="10"/>
      <c r="B168" s="22" t="s">
        <v>7</v>
      </c>
      <c r="C168" s="19"/>
      <c r="D168" s="63"/>
      <c r="E168" s="62"/>
      <c r="F168" s="49"/>
      <c r="G168" s="16">
        <f t="shared" si="11"/>
        <v>0</v>
      </c>
      <c r="H168" s="62"/>
      <c r="K168" s="90"/>
      <c r="L168" s="90"/>
      <c r="M168" s="90"/>
      <c r="N168" s="90"/>
    </row>
    <row r="169" spans="1:14" s="73" customFormat="1" ht="18.75" customHeight="1" x14ac:dyDescent="0.25">
      <c r="A169" s="10"/>
      <c r="B169" s="7" t="s">
        <v>10</v>
      </c>
      <c r="C169" s="19"/>
      <c r="D169" s="63"/>
      <c r="E169" s="62"/>
      <c r="F169" s="49">
        <v>945</v>
      </c>
      <c r="G169" s="16">
        <f t="shared" si="11"/>
        <v>945</v>
      </c>
      <c r="H169" s="62"/>
      <c r="K169" s="90"/>
      <c r="L169" s="90"/>
      <c r="M169" s="90"/>
      <c r="N169" s="90"/>
    </row>
    <row r="170" spans="1:14" s="73" customFormat="1" ht="18.75" hidden="1" customHeight="1" x14ac:dyDescent="0.25">
      <c r="A170" s="10"/>
      <c r="B170" s="53" t="s">
        <v>131</v>
      </c>
      <c r="C170" s="19"/>
      <c r="D170" s="63"/>
      <c r="E170" s="62"/>
      <c r="F170" s="49"/>
      <c r="G170" s="16">
        <f t="shared" si="11"/>
        <v>0</v>
      </c>
      <c r="H170" s="62"/>
    </row>
    <row r="171" spans="1:14" s="73" customFormat="1" ht="50.25" customHeight="1" x14ac:dyDescent="0.25">
      <c r="A171" s="10"/>
      <c r="B171" s="87" t="s">
        <v>132</v>
      </c>
      <c r="C171" s="63" t="s">
        <v>29</v>
      </c>
      <c r="D171" s="63"/>
      <c r="E171" s="62"/>
      <c r="F171" s="63">
        <f>SUM(F173:F174)</f>
        <v>945</v>
      </c>
      <c r="G171" s="16">
        <f t="shared" si="11"/>
        <v>945</v>
      </c>
      <c r="H171" s="62"/>
    </row>
    <row r="172" spans="1:14" s="73" customFormat="1" ht="18.75" customHeight="1" x14ac:dyDescent="0.25">
      <c r="A172" s="10"/>
      <c r="B172" s="22" t="s">
        <v>7</v>
      </c>
      <c r="C172" s="19"/>
      <c r="D172" s="63"/>
      <c r="E172" s="62"/>
      <c r="F172" s="49"/>
      <c r="G172" s="16">
        <f t="shared" si="11"/>
        <v>0</v>
      </c>
      <c r="H172" s="62"/>
    </row>
    <row r="173" spans="1:14" s="73" customFormat="1" ht="18.75" customHeight="1" x14ac:dyDescent="0.25">
      <c r="A173" s="10"/>
      <c r="B173" s="7" t="s">
        <v>10</v>
      </c>
      <c r="C173" s="19"/>
      <c r="D173" s="63"/>
      <c r="E173" s="62"/>
      <c r="F173" s="49">
        <v>945</v>
      </c>
      <c r="G173" s="16">
        <f t="shared" si="11"/>
        <v>945</v>
      </c>
      <c r="H173" s="62"/>
    </row>
    <row r="174" spans="1:14" s="73" customFormat="1" ht="18.75" hidden="1" customHeight="1" x14ac:dyDescent="0.25">
      <c r="A174" s="10"/>
      <c r="B174" s="53" t="s">
        <v>131</v>
      </c>
      <c r="C174" s="19"/>
      <c r="D174" s="63"/>
      <c r="E174" s="62"/>
      <c r="F174" s="17"/>
      <c r="G174" s="16">
        <f t="shared" si="11"/>
        <v>0</v>
      </c>
      <c r="H174" s="62"/>
    </row>
    <row r="175" spans="1:14" s="73" customFormat="1" ht="18.75" customHeight="1" x14ac:dyDescent="0.25">
      <c r="A175" s="15" t="s">
        <v>64</v>
      </c>
      <c r="B175" s="36" t="s">
        <v>57</v>
      </c>
      <c r="C175" s="21" t="s">
        <v>63</v>
      </c>
      <c r="D175" s="18">
        <f>D176</f>
        <v>246212.2</v>
      </c>
      <c r="E175" s="18">
        <f>E176</f>
        <v>296212.2</v>
      </c>
      <c r="F175" s="18">
        <f>F176</f>
        <v>296212.2</v>
      </c>
      <c r="G175" s="16">
        <f t="shared" si="11"/>
        <v>0</v>
      </c>
      <c r="H175" s="62"/>
    </row>
    <row r="176" spans="1:14" s="43" customFormat="1" ht="18.75" customHeight="1" x14ac:dyDescent="0.25">
      <c r="A176" s="46"/>
      <c r="B176" s="47" t="s">
        <v>86</v>
      </c>
      <c r="C176" s="48" t="s">
        <v>58</v>
      </c>
      <c r="D176" s="59">
        <f>D178</f>
        <v>246212.2</v>
      </c>
      <c r="E176" s="59">
        <f>E178</f>
        <v>296212.2</v>
      </c>
      <c r="F176" s="59">
        <f>F178</f>
        <v>296212.2</v>
      </c>
      <c r="G176" s="16">
        <f t="shared" si="11"/>
        <v>0</v>
      </c>
      <c r="H176" s="45"/>
    </row>
    <row r="177" spans="1:11" s="43" customFormat="1" ht="34.5" customHeight="1" x14ac:dyDescent="0.25">
      <c r="A177" s="46"/>
      <c r="B177" s="56" t="s">
        <v>147</v>
      </c>
      <c r="C177" s="21" t="s">
        <v>58</v>
      </c>
      <c r="D177" s="59">
        <f>D178</f>
        <v>246212.2</v>
      </c>
      <c r="E177" s="59">
        <f>E178</f>
        <v>296212.2</v>
      </c>
      <c r="F177" s="59">
        <f>F178</f>
        <v>296212.2</v>
      </c>
      <c r="G177" s="16">
        <f t="shared" si="11"/>
        <v>0</v>
      </c>
      <c r="H177" s="45"/>
    </row>
    <row r="178" spans="1:11" s="73" customFormat="1" ht="39" customHeight="1" x14ac:dyDescent="0.25">
      <c r="A178" s="37"/>
      <c r="B178" s="20" t="s">
        <v>145</v>
      </c>
      <c r="C178" s="21" t="s">
        <v>58</v>
      </c>
      <c r="D178" s="18">
        <f>D180+D181</f>
        <v>246212.2</v>
      </c>
      <c r="E178" s="18">
        <f>E180+E181</f>
        <v>296212.2</v>
      </c>
      <c r="F178" s="18">
        <f>F180+F181</f>
        <v>296212.2</v>
      </c>
      <c r="G178" s="16">
        <f t="shared" si="11"/>
        <v>0</v>
      </c>
      <c r="H178" s="62"/>
    </row>
    <row r="179" spans="1:11" s="73" customFormat="1" ht="18.75" customHeight="1" x14ac:dyDescent="0.25">
      <c r="A179" s="37"/>
      <c r="B179" s="22" t="s">
        <v>7</v>
      </c>
      <c r="C179" s="21"/>
      <c r="D179" s="18"/>
      <c r="E179" s="18"/>
      <c r="F179" s="18"/>
      <c r="G179" s="16">
        <f t="shared" si="11"/>
        <v>0</v>
      </c>
      <c r="H179" s="62"/>
    </row>
    <row r="180" spans="1:11" s="73" customFormat="1" ht="18.75" customHeight="1" x14ac:dyDescent="0.25">
      <c r="A180" s="37"/>
      <c r="B180" s="7" t="s">
        <v>10</v>
      </c>
      <c r="C180" s="21"/>
      <c r="D180" s="49">
        <f>D184</f>
        <v>65000</v>
      </c>
      <c r="E180" s="49">
        <f>E184</f>
        <v>78200</v>
      </c>
      <c r="F180" s="49">
        <f>F184</f>
        <v>78200</v>
      </c>
      <c r="G180" s="16">
        <f t="shared" si="11"/>
        <v>0</v>
      </c>
      <c r="H180" s="62"/>
      <c r="K180" s="75"/>
    </row>
    <row r="181" spans="1:11" s="73" customFormat="1" ht="18.75" customHeight="1" x14ac:dyDescent="0.25">
      <c r="A181" s="37"/>
      <c r="B181" s="53" t="s">
        <v>90</v>
      </c>
      <c r="C181" s="21"/>
      <c r="D181" s="17">
        <f t="shared" ref="D181:F181" si="12">D185</f>
        <v>181212.2</v>
      </c>
      <c r="E181" s="17">
        <f t="shared" si="12"/>
        <v>218012.2</v>
      </c>
      <c r="F181" s="17">
        <f t="shared" si="12"/>
        <v>218012.2</v>
      </c>
      <c r="G181" s="16">
        <f t="shared" si="11"/>
        <v>0</v>
      </c>
      <c r="H181" s="62"/>
    </row>
    <row r="182" spans="1:11" ht="57" customHeight="1" x14ac:dyDescent="0.25">
      <c r="A182" s="50" t="s">
        <v>73</v>
      </c>
      <c r="B182" s="61" t="s">
        <v>102</v>
      </c>
      <c r="C182" s="50" t="s">
        <v>58</v>
      </c>
      <c r="D182" s="62">
        <f>D184+D185</f>
        <v>246212.2</v>
      </c>
      <c r="E182" s="62">
        <f>E184+E185</f>
        <v>296212.2</v>
      </c>
      <c r="F182" s="62">
        <f>F184+F185</f>
        <v>296212.2</v>
      </c>
      <c r="G182" s="16">
        <f t="shared" ref="G182:G202" si="13">F182-E182</f>
        <v>0</v>
      </c>
      <c r="H182" s="62" t="s">
        <v>35</v>
      </c>
    </row>
    <row r="183" spans="1:11" s="73" customFormat="1" ht="18.75" customHeight="1" x14ac:dyDescent="0.25">
      <c r="A183" s="37"/>
      <c r="B183" s="22" t="s">
        <v>7</v>
      </c>
      <c r="C183" s="19"/>
      <c r="D183" s="17"/>
      <c r="E183" s="17"/>
      <c r="F183" s="17"/>
      <c r="G183" s="16">
        <f t="shared" si="13"/>
        <v>0</v>
      </c>
      <c r="H183" s="62"/>
    </row>
    <row r="184" spans="1:11" s="73" customFormat="1" ht="18.75" customHeight="1" x14ac:dyDescent="0.25">
      <c r="A184" s="37"/>
      <c r="B184" s="7" t="s">
        <v>10</v>
      </c>
      <c r="C184" s="19"/>
      <c r="D184" s="49">
        <v>65000</v>
      </c>
      <c r="E184" s="17">
        <v>78200</v>
      </c>
      <c r="F184" s="49">
        <v>78200</v>
      </c>
      <c r="G184" s="16">
        <f t="shared" si="13"/>
        <v>0</v>
      </c>
      <c r="H184" s="62"/>
    </row>
    <row r="185" spans="1:11" s="73" customFormat="1" ht="18.75" customHeight="1" x14ac:dyDescent="0.25">
      <c r="A185" s="37"/>
      <c r="B185" s="53" t="s">
        <v>90</v>
      </c>
      <c r="C185" s="19"/>
      <c r="D185" s="17">
        <v>181212.2</v>
      </c>
      <c r="E185" s="17">
        <f>181212.2+36800</f>
        <v>218012.2</v>
      </c>
      <c r="F185" s="17">
        <f>181212.2+36800</f>
        <v>218012.2</v>
      </c>
      <c r="G185" s="16">
        <f t="shared" si="13"/>
        <v>0</v>
      </c>
      <c r="H185" s="62"/>
    </row>
    <row r="186" spans="1:11" s="73" customFormat="1" ht="37.9" customHeight="1" x14ac:dyDescent="0.25">
      <c r="A186" s="15" t="s">
        <v>65</v>
      </c>
      <c r="B186" s="38" t="s">
        <v>41</v>
      </c>
      <c r="C186" s="9" t="s">
        <v>42</v>
      </c>
      <c r="D186" s="51">
        <f>D188+D189</f>
        <v>13404</v>
      </c>
      <c r="E186" s="5">
        <f>E188+E189</f>
        <v>23071.800000000003</v>
      </c>
      <c r="F186" s="5">
        <f>F188+F189</f>
        <v>22877.800000000003</v>
      </c>
      <c r="G186" s="16">
        <f t="shared" si="13"/>
        <v>-194</v>
      </c>
      <c r="H186" s="62"/>
    </row>
    <row r="187" spans="1:11" s="73" customFormat="1" ht="18.75" customHeight="1" x14ac:dyDescent="0.25">
      <c r="A187" s="10"/>
      <c r="B187" s="53" t="s">
        <v>7</v>
      </c>
      <c r="C187" s="50"/>
      <c r="D187" s="63"/>
      <c r="E187" s="62"/>
      <c r="F187" s="62"/>
      <c r="G187" s="16">
        <f t="shared" si="13"/>
        <v>0</v>
      </c>
      <c r="H187" s="62"/>
    </row>
    <row r="188" spans="1:11" s="73" customFormat="1" ht="18.75" customHeight="1" x14ac:dyDescent="0.25">
      <c r="A188" s="10"/>
      <c r="B188" s="7" t="s">
        <v>10</v>
      </c>
      <c r="C188" s="50"/>
      <c r="D188" s="63">
        <f t="shared" ref="D188:F189" si="14">D196+D201</f>
        <v>10752</v>
      </c>
      <c r="E188" s="62">
        <f t="shared" si="14"/>
        <v>15879.800000000001</v>
      </c>
      <c r="F188" s="62">
        <f t="shared" si="14"/>
        <v>15685.800000000001</v>
      </c>
      <c r="G188" s="16">
        <f t="shared" si="13"/>
        <v>-194</v>
      </c>
      <c r="H188" s="62"/>
    </row>
    <row r="189" spans="1:11" s="73" customFormat="1" ht="18.75" customHeight="1" x14ac:dyDescent="0.25">
      <c r="A189" s="10"/>
      <c r="B189" s="53" t="s">
        <v>90</v>
      </c>
      <c r="C189" s="50"/>
      <c r="D189" s="63">
        <f t="shared" si="14"/>
        <v>2652</v>
      </c>
      <c r="E189" s="63">
        <f t="shared" si="14"/>
        <v>7192</v>
      </c>
      <c r="F189" s="63">
        <f t="shared" si="14"/>
        <v>7192</v>
      </c>
      <c r="G189" s="16">
        <f t="shared" si="13"/>
        <v>0</v>
      </c>
      <c r="H189" s="62"/>
    </row>
    <row r="190" spans="1:11" s="73" customFormat="1" ht="18.75" hidden="1" customHeight="1" x14ac:dyDescent="0.25">
      <c r="A190" s="10"/>
      <c r="B190" s="7" t="s">
        <v>8</v>
      </c>
      <c r="C190" s="50"/>
      <c r="D190" s="63">
        <v>0</v>
      </c>
      <c r="E190" s="63">
        <v>0</v>
      </c>
      <c r="F190" s="63">
        <v>0</v>
      </c>
      <c r="G190" s="16">
        <f t="shared" si="13"/>
        <v>0</v>
      </c>
      <c r="H190" s="62"/>
    </row>
    <row r="191" spans="1:11" s="73" customFormat="1" ht="37.9" customHeight="1" x14ac:dyDescent="0.25">
      <c r="A191" s="39"/>
      <c r="B191" s="12" t="s">
        <v>54</v>
      </c>
      <c r="C191" s="51" t="s">
        <v>44</v>
      </c>
      <c r="D191" s="51">
        <f t="shared" ref="D191:F192" si="15">D192</f>
        <v>13404</v>
      </c>
      <c r="E191" s="5">
        <f t="shared" si="15"/>
        <v>23071.8</v>
      </c>
      <c r="F191" s="5">
        <f t="shared" si="15"/>
        <v>22877.8</v>
      </c>
      <c r="G191" s="16">
        <f t="shared" si="13"/>
        <v>-194</v>
      </c>
      <c r="H191" s="62"/>
    </row>
    <row r="192" spans="1:11" s="73" customFormat="1" ht="40.5" customHeight="1" x14ac:dyDescent="0.25">
      <c r="A192" s="10"/>
      <c r="B192" s="40" t="s">
        <v>146</v>
      </c>
      <c r="C192" s="51" t="s">
        <v>44</v>
      </c>
      <c r="D192" s="51">
        <f t="shared" si="15"/>
        <v>13404</v>
      </c>
      <c r="E192" s="5">
        <f t="shared" si="15"/>
        <v>23071.8</v>
      </c>
      <c r="F192" s="5">
        <f t="shared" si="15"/>
        <v>22877.8</v>
      </c>
      <c r="G192" s="16">
        <f t="shared" si="13"/>
        <v>-194</v>
      </c>
      <c r="H192" s="62"/>
    </row>
    <row r="193" spans="1:13" s="73" customFormat="1" ht="49.5" customHeight="1" x14ac:dyDescent="0.25">
      <c r="A193" s="10"/>
      <c r="B193" s="23" t="s">
        <v>45</v>
      </c>
      <c r="C193" s="54" t="s">
        <v>44</v>
      </c>
      <c r="D193" s="51">
        <f>D194+D199</f>
        <v>13404</v>
      </c>
      <c r="E193" s="5">
        <f>E194+E199</f>
        <v>23071.8</v>
      </c>
      <c r="F193" s="5">
        <f>F194+F199</f>
        <v>22877.8</v>
      </c>
      <c r="G193" s="16">
        <f t="shared" si="13"/>
        <v>-194</v>
      </c>
      <c r="H193" s="62"/>
    </row>
    <row r="194" spans="1:13" ht="54" customHeight="1" x14ac:dyDescent="0.25">
      <c r="A194" s="50" t="s">
        <v>74</v>
      </c>
      <c r="B194" s="61" t="s">
        <v>143</v>
      </c>
      <c r="C194" s="63" t="s">
        <v>44</v>
      </c>
      <c r="D194" s="63">
        <f>SUM(D196:D197)</f>
        <v>3000</v>
      </c>
      <c r="E194" s="62">
        <f>SUM(E196:E197)</f>
        <v>5902.2</v>
      </c>
      <c r="F194" s="62">
        <f>SUM(F196:F197)</f>
        <v>5902.2</v>
      </c>
      <c r="G194" s="16">
        <f t="shared" si="13"/>
        <v>0</v>
      </c>
      <c r="H194" s="62" t="s">
        <v>35</v>
      </c>
    </row>
    <row r="195" spans="1:13" s="73" customFormat="1" ht="18.75" customHeight="1" x14ac:dyDescent="0.25">
      <c r="A195" s="10"/>
      <c r="B195" s="53" t="s">
        <v>7</v>
      </c>
      <c r="C195" s="50"/>
      <c r="D195" s="63"/>
      <c r="E195" s="62"/>
      <c r="F195" s="62"/>
      <c r="G195" s="16">
        <f t="shared" si="13"/>
        <v>0</v>
      </c>
      <c r="H195" s="62"/>
    </row>
    <row r="196" spans="1:13" s="73" customFormat="1" ht="18.75" customHeight="1" x14ac:dyDescent="0.25">
      <c r="A196" s="10"/>
      <c r="B196" s="7" t="s">
        <v>10</v>
      </c>
      <c r="C196" s="50"/>
      <c r="D196" s="63">
        <v>792</v>
      </c>
      <c r="E196" s="62">
        <v>1558.2</v>
      </c>
      <c r="F196" s="62">
        <v>1558.2</v>
      </c>
      <c r="G196" s="16">
        <f t="shared" si="13"/>
        <v>0</v>
      </c>
      <c r="H196" s="62"/>
      <c r="K196" s="2"/>
    </row>
    <row r="197" spans="1:13" s="73" customFormat="1" ht="18.75" customHeight="1" x14ac:dyDescent="0.25">
      <c r="A197" s="10"/>
      <c r="B197" s="53" t="s">
        <v>90</v>
      </c>
      <c r="C197" s="50"/>
      <c r="D197" s="63">
        <v>2208</v>
      </c>
      <c r="E197" s="63">
        <f>2208+2136</f>
        <v>4344</v>
      </c>
      <c r="F197" s="63">
        <f>2208+2136</f>
        <v>4344</v>
      </c>
      <c r="G197" s="16">
        <f t="shared" si="13"/>
        <v>0</v>
      </c>
      <c r="H197" s="62"/>
    </row>
    <row r="198" spans="1:13" s="73" customFormat="1" ht="18.75" hidden="1" customHeight="1" x14ac:dyDescent="0.25">
      <c r="A198" s="10"/>
      <c r="B198" s="7" t="s">
        <v>8</v>
      </c>
      <c r="C198" s="50"/>
      <c r="D198" s="62"/>
      <c r="E198" s="62"/>
      <c r="F198" s="62"/>
      <c r="G198" s="16">
        <f t="shared" si="13"/>
        <v>0</v>
      </c>
      <c r="H198" s="62"/>
    </row>
    <row r="199" spans="1:13" ht="49.5" customHeight="1" x14ac:dyDescent="0.25">
      <c r="A199" s="50" t="s">
        <v>75</v>
      </c>
      <c r="B199" s="61" t="s">
        <v>144</v>
      </c>
      <c r="C199" s="63" t="s">
        <v>44</v>
      </c>
      <c r="D199" s="63">
        <f>SUM(D201:D202)</f>
        <v>10404</v>
      </c>
      <c r="E199" s="62">
        <f>SUM(E201:E202)</f>
        <v>17169.599999999999</v>
      </c>
      <c r="F199" s="62">
        <f>SUM(F201:F202)</f>
        <v>16975.599999999999</v>
      </c>
      <c r="G199" s="16">
        <f t="shared" si="13"/>
        <v>-194</v>
      </c>
      <c r="H199" s="62" t="s">
        <v>35</v>
      </c>
    </row>
    <row r="200" spans="1:13" ht="16.5" customHeight="1" x14ac:dyDescent="0.25">
      <c r="A200" s="69"/>
      <c r="B200" s="53" t="s">
        <v>7</v>
      </c>
      <c r="C200" s="63"/>
      <c r="D200" s="63"/>
      <c r="E200" s="62"/>
      <c r="F200" s="62"/>
      <c r="G200" s="16">
        <f t="shared" si="13"/>
        <v>0</v>
      </c>
      <c r="H200" s="62"/>
    </row>
    <row r="201" spans="1:13" ht="18.75" customHeight="1" x14ac:dyDescent="0.25">
      <c r="A201" s="69"/>
      <c r="B201" s="7" t="s">
        <v>10</v>
      </c>
      <c r="C201" s="63"/>
      <c r="D201" s="63">
        <f>9800+160</f>
        <v>9960</v>
      </c>
      <c r="E201" s="62">
        <f>13300+1021.6</f>
        <v>14321.6</v>
      </c>
      <c r="F201" s="62">
        <v>14127.6</v>
      </c>
      <c r="G201" s="16">
        <f t="shared" si="13"/>
        <v>-194</v>
      </c>
      <c r="H201" s="62"/>
    </row>
    <row r="202" spans="1:13" ht="18.75" customHeight="1" x14ac:dyDescent="0.25">
      <c r="A202" s="69"/>
      <c r="B202" s="53" t="s">
        <v>90</v>
      </c>
      <c r="C202" s="50"/>
      <c r="D202" s="63">
        <v>444</v>
      </c>
      <c r="E202" s="63">
        <f>444+2404</f>
        <v>2848</v>
      </c>
      <c r="F202" s="63">
        <f>444+2404</f>
        <v>2848</v>
      </c>
      <c r="G202" s="16">
        <f t="shared" si="13"/>
        <v>0</v>
      </c>
      <c r="H202" s="62"/>
    </row>
    <row r="203" spans="1:13" customFormat="1" ht="22.5" customHeight="1" x14ac:dyDescent="0.25">
      <c r="A203" s="25"/>
      <c r="B203" s="64"/>
      <c r="C203" s="64"/>
      <c r="D203" s="66"/>
      <c r="E203" s="66"/>
      <c r="F203" s="66"/>
      <c r="G203" s="85"/>
      <c r="H203" s="77" t="s">
        <v>115</v>
      </c>
      <c r="I203" s="27"/>
      <c r="J203" s="28"/>
      <c r="K203" s="28"/>
      <c r="L203" s="26"/>
      <c r="M203" s="26"/>
    </row>
    <row r="204" spans="1:13" customFormat="1" ht="16.5" customHeight="1" x14ac:dyDescent="0.25">
      <c r="A204" s="95" t="s">
        <v>113</v>
      </c>
      <c r="B204" s="95"/>
      <c r="C204" s="64"/>
      <c r="D204" s="64"/>
      <c r="E204" s="64"/>
      <c r="F204" s="89" t="s">
        <v>81</v>
      </c>
      <c r="G204" s="89"/>
      <c r="H204" s="89"/>
      <c r="I204" s="70"/>
      <c r="J204" s="70"/>
      <c r="K204" s="70"/>
      <c r="L204" s="70"/>
      <c r="M204" s="70"/>
    </row>
    <row r="205" spans="1:13" customFormat="1" ht="35.25" customHeight="1" x14ac:dyDescent="0.25">
      <c r="A205" s="95" t="s">
        <v>114</v>
      </c>
      <c r="B205" s="95"/>
      <c r="C205" s="64"/>
      <c r="D205" s="64"/>
      <c r="E205" s="64"/>
      <c r="F205" s="89" t="s">
        <v>1</v>
      </c>
      <c r="G205" s="89"/>
      <c r="H205" s="89"/>
      <c r="I205" s="29"/>
      <c r="J205" s="29"/>
      <c r="K205" s="29"/>
      <c r="L205" s="26"/>
      <c r="M205" s="26"/>
    </row>
    <row r="206" spans="1:13" customFormat="1" ht="16.5" customHeight="1" x14ac:dyDescent="0.25">
      <c r="A206" s="71"/>
      <c r="B206" s="65" t="s">
        <v>77</v>
      </c>
      <c r="C206" s="64"/>
      <c r="D206" s="64"/>
      <c r="E206" s="64"/>
      <c r="F206" s="89" t="s">
        <v>78</v>
      </c>
      <c r="G206" s="89"/>
      <c r="H206" s="89"/>
      <c r="I206" s="71"/>
      <c r="J206" s="30"/>
      <c r="K206" s="30"/>
      <c r="L206" s="76"/>
      <c r="M206" s="76"/>
    </row>
    <row r="207" spans="1:13" customFormat="1" hidden="1" x14ac:dyDescent="0.25">
      <c r="A207" s="31"/>
      <c r="B207" s="64"/>
      <c r="C207" s="67"/>
      <c r="D207" s="68"/>
      <c r="E207" s="68"/>
      <c r="F207" s="68"/>
      <c r="G207" s="34"/>
      <c r="H207" s="32"/>
      <c r="I207" s="32"/>
      <c r="J207" s="33"/>
      <c r="K207" s="33"/>
      <c r="L207" s="34"/>
      <c r="M207" s="35"/>
    </row>
  </sheetData>
  <mergeCells count="14">
    <mergeCell ref="K167:N169"/>
    <mergeCell ref="A11:H11"/>
    <mergeCell ref="A204:B204"/>
    <mergeCell ref="F204:H204"/>
    <mergeCell ref="A205:B205"/>
    <mergeCell ref="F205:H205"/>
    <mergeCell ref="F206:H206"/>
    <mergeCell ref="F2:H2"/>
    <mergeCell ref="F3:H3"/>
    <mergeCell ref="F4:H4"/>
    <mergeCell ref="F5:H5"/>
    <mergeCell ref="B8:H8"/>
    <mergeCell ref="A9:H9"/>
    <mergeCell ref="A7:H7"/>
  </mergeCells>
  <printOptions horizontalCentered="1"/>
  <pageMargins left="0.59055118110236227" right="0.78740157480314965" top="0.78740157480314965" bottom="0.78740157480314965" header="0.31496062992125984" footer="0.31496062992125984"/>
  <pageSetup paperSize="9" scale="6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13"/>
  <sheetViews>
    <sheetView showZeros="0" view="pageBreakPreview" topLeftCell="A181" zoomScaleNormal="70" zoomScaleSheetLayoutView="100" workbookViewId="0">
      <selection activeCell="G200" sqref="G200"/>
    </sheetView>
  </sheetViews>
  <sheetFormatPr defaultColWidth="9.140625" defaultRowHeight="16.5" x14ac:dyDescent="0.25"/>
  <cols>
    <col min="1" max="1" width="5.28515625" style="1" customWidth="1"/>
    <col min="2" max="2" width="68" style="2" customWidth="1"/>
    <col min="3" max="3" width="10.5703125" style="2" customWidth="1"/>
    <col min="4" max="5" width="22.140625" style="52" hidden="1" customWidth="1"/>
    <col min="6" max="6" width="22.140625" style="52" customWidth="1"/>
    <col min="7" max="7" width="22.140625" style="83" customWidth="1"/>
    <col min="8" max="8" width="21.140625" style="3" customWidth="1"/>
    <col min="9" max="10" width="18.42578125" style="2" customWidth="1"/>
    <col min="11" max="11" width="29" style="2" customWidth="1"/>
    <col min="12" max="17" width="18.42578125" style="2" customWidth="1"/>
    <col min="18" max="16384" width="9.140625" style="2"/>
  </cols>
  <sheetData>
    <row r="1" spans="1:11" ht="16.5" hidden="1" customHeight="1" x14ac:dyDescent="0.25"/>
    <row r="2" spans="1:11" ht="16.5" customHeight="1" x14ac:dyDescent="0.25">
      <c r="A2" s="2"/>
      <c r="B2" s="73"/>
      <c r="C2" s="73"/>
      <c r="D2" s="73"/>
      <c r="E2" s="73"/>
      <c r="F2" s="90" t="s">
        <v>106</v>
      </c>
      <c r="G2" s="90"/>
      <c r="H2" s="90"/>
      <c r="I2" s="74"/>
    </row>
    <row r="3" spans="1:11" ht="16.5" customHeight="1" x14ac:dyDescent="0.25">
      <c r="A3" s="2"/>
      <c r="B3" s="73"/>
      <c r="C3" s="73"/>
      <c r="D3" s="73"/>
      <c r="E3" s="73"/>
      <c r="F3" s="90" t="s">
        <v>0</v>
      </c>
      <c r="G3" s="90"/>
      <c r="H3" s="90"/>
      <c r="I3" s="74"/>
    </row>
    <row r="4" spans="1:11" ht="15.75" customHeight="1" x14ac:dyDescent="0.25">
      <c r="A4" s="2"/>
      <c r="B4" s="73"/>
      <c r="C4" s="73"/>
      <c r="D4" s="73"/>
      <c r="E4" s="73"/>
      <c r="F4" s="90" t="s">
        <v>1</v>
      </c>
      <c r="G4" s="90"/>
      <c r="H4" s="90"/>
      <c r="I4" s="74"/>
    </row>
    <row r="5" spans="1:11" ht="15.75" customHeight="1" x14ac:dyDescent="0.25">
      <c r="D5" s="2"/>
      <c r="E5" s="2"/>
      <c r="F5" s="90" t="s">
        <v>116</v>
      </c>
      <c r="G5" s="90"/>
      <c r="H5" s="90"/>
      <c r="I5" s="74"/>
    </row>
    <row r="6" spans="1:11" ht="16.5" hidden="1" customHeight="1" x14ac:dyDescent="0.25">
      <c r="D6" s="57"/>
      <c r="E6" s="57"/>
      <c r="F6" s="57"/>
      <c r="G6" s="84"/>
      <c r="H6" s="2"/>
    </row>
    <row r="7" spans="1:11" ht="16.5" hidden="1" customHeight="1" x14ac:dyDescent="0.25">
      <c r="A7" s="73"/>
      <c r="B7" s="73"/>
      <c r="C7" s="73"/>
      <c r="D7" s="57"/>
      <c r="E7" s="57"/>
      <c r="F7" s="57"/>
      <c r="G7" s="84"/>
      <c r="H7" s="2"/>
    </row>
    <row r="8" spans="1:11" x14ac:dyDescent="0.25">
      <c r="H8" s="2"/>
    </row>
    <row r="9" spans="1:11" ht="0.6" customHeight="1" x14ac:dyDescent="0.25">
      <c r="A9" s="14"/>
      <c r="B9" s="90"/>
      <c r="C9" s="91"/>
      <c r="D9" s="91"/>
      <c r="E9" s="91"/>
      <c r="F9" s="91"/>
      <c r="G9" s="91"/>
      <c r="H9" s="91"/>
    </row>
    <row r="10" spans="1:11" ht="35.25" customHeight="1" x14ac:dyDescent="0.25">
      <c r="A10" s="92" t="s">
        <v>105</v>
      </c>
      <c r="B10" s="92"/>
      <c r="C10" s="92"/>
      <c r="D10" s="92"/>
      <c r="E10" s="92"/>
      <c r="F10" s="92"/>
      <c r="G10" s="92"/>
      <c r="H10" s="92"/>
      <c r="I10" s="72"/>
      <c r="J10" s="72"/>
      <c r="K10" s="72"/>
    </row>
    <row r="11" spans="1:11" ht="9.75" customHeight="1" x14ac:dyDescent="0.25">
      <c r="A11" s="2"/>
      <c r="B11" s="3"/>
      <c r="C11" s="4"/>
      <c r="D11" s="57"/>
      <c r="E11" s="57"/>
      <c r="F11" s="57"/>
      <c r="G11" s="84"/>
    </row>
    <row r="12" spans="1:11" ht="12.75" customHeight="1" x14ac:dyDescent="0.25">
      <c r="A12" s="94" t="s">
        <v>2</v>
      </c>
      <c r="B12" s="94"/>
      <c r="C12" s="94"/>
      <c r="D12" s="94"/>
      <c r="E12" s="94"/>
      <c r="F12" s="94"/>
      <c r="G12" s="94"/>
      <c r="H12" s="94"/>
    </row>
    <row r="13" spans="1:11" ht="74.25" customHeight="1" x14ac:dyDescent="0.25">
      <c r="A13" s="55" t="s">
        <v>3</v>
      </c>
      <c r="B13" s="55" t="s">
        <v>4</v>
      </c>
      <c r="C13" s="5" t="s">
        <v>5</v>
      </c>
      <c r="D13" s="5" t="s">
        <v>117</v>
      </c>
      <c r="E13" s="5" t="s">
        <v>128</v>
      </c>
      <c r="F13" s="5" t="s">
        <v>88</v>
      </c>
      <c r="G13" s="78" t="s">
        <v>118</v>
      </c>
      <c r="H13" s="51" t="s">
        <v>56</v>
      </c>
    </row>
    <row r="14" spans="1:11" ht="23.25" customHeight="1" x14ac:dyDescent="0.25">
      <c r="A14" s="50"/>
      <c r="B14" s="55" t="s">
        <v>6</v>
      </c>
      <c r="C14" s="62"/>
      <c r="D14" s="5">
        <f>D19+D58+D112+D184+D192+D101</f>
        <v>11864605.499999996</v>
      </c>
      <c r="E14" s="5">
        <f>E19+E58+E112+E184+E192+E101</f>
        <v>11690316.300000001</v>
      </c>
      <c r="F14" s="5">
        <f>F19+F58+F112+F184+F192+F101</f>
        <v>11728815.300000001</v>
      </c>
      <c r="G14" s="78">
        <f>G19+G58+G112+G184+G192+G101</f>
        <v>38499</v>
      </c>
      <c r="H14" s="62"/>
    </row>
    <row r="15" spans="1:11" ht="18.75" customHeight="1" x14ac:dyDescent="0.25">
      <c r="A15" s="50"/>
      <c r="B15" s="7" t="s">
        <v>7</v>
      </c>
      <c r="C15" s="50"/>
      <c r="D15" s="62"/>
      <c r="E15" s="62"/>
      <c r="F15" s="62"/>
      <c r="G15" s="16"/>
      <c r="H15" s="62"/>
    </row>
    <row r="16" spans="1:11" ht="18.75" customHeight="1" x14ac:dyDescent="0.25">
      <c r="A16" s="50"/>
      <c r="B16" s="7" t="s">
        <v>10</v>
      </c>
      <c r="C16" s="50"/>
      <c r="D16" s="63">
        <f t="shared" ref="D16:G17" si="0">D21+D60+D114+D194+D186+D106</f>
        <v>1861219</v>
      </c>
      <c r="E16" s="62">
        <f t="shared" si="0"/>
        <v>1818863.5</v>
      </c>
      <c r="F16" s="62">
        <f t="shared" si="0"/>
        <v>1475547.5999999999</v>
      </c>
      <c r="G16" s="16">
        <f t="shared" si="0"/>
        <v>-343315.89999999997</v>
      </c>
      <c r="H16" s="62"/>
      <c r="I16" s="13"/>
      <c r="K16" s="58"/>
    </row>
    <row r="17" spans="1:11" ht="18.75" customHeight="1" x14ac:dyDescent="0.25">
      <c r="A17" s="50"/>
      <c r="B17" s="53" t="s">
        <v>90</v>
      </c>
      <c r="C17" s="50"/>
      <c r="D17" s="63">
        <f t="shared" si="0"/>
        <v>8791590.9999999981</v>
      </c>
      <c r="E17" s="62">
        <f t="shared" si="0"/>
        <v>8659657.2999999989</v>
      </c>
      <c r="F17" s="62">
        <f t="shared" si="0"/>
        <v>8730313.2999999989</v>
      </c>
      <c r="G17" s="16">
        <f t="shared" si="0"/>
        <v>70656</v>
      </c>
      <c r="H17" s="62"/>
    </row>
    <row r="18" spans="1:11" ht="18.75" customHeight="1" x14ac:dyDescent="0.25">
      <c r="A18" s="50"/>
      <c r="B18" s="7" t="s">
        <v>8</v>
      </c>
      <c r="C18" s="50"/>
      <c r="D18" s="62">
        <f>D23+D62+D116+D196</f>
        <v>1211795.5</v>
      </c>
      <c r="E18" s="62">
        <f>E23+E62+E116+E196</f>
        <v>1211795.5</v>
      </c>
      <c r="F18" s="62">
        <f>F23+F62+F116+F196</f>
        <v>1522954.4</v>
      </c>
      <c r="G18" s="16">
        <f>G23+G62+G116+G196</f>
        <v>311158.90000000002</v>
      </c>
      <c r="H18" s="62"/>
      <c r="K18" s="52"/>
    </row>
    <row r="19" spans="1:11" ht="21.6" customHeight="1" x14ac:dyDescent="0.25">
      <c r="A19" s="15" t="s">
        <v>59</v>
      </c>
      <c r="B19" s="55" t="s">
        <v>79</v>
      </c>
      <c r="C19" s="54" t="s">
        <v>12</v>
      </c>
      <c r="D19" s="5">
        <f>D21+D22+D23</f>
        <v>2321743.6</v>
      </c>
      <c r="E19" s="5">
        <f>E21+E22+E23</f>
        <v>2449926.6</v>
      </c>
      <c r="F19" s="5">
        <f>F21+F22+F23</f>
        <v>2449926.6</v>
      </c>
      <c r="G19" s="78">
        <f>G21+G22+G23</f>
        <v>0</v>
      </c>
      <c r="H19" s="62"/>
    </row>
    <row r="20" spans="1:11" ht="18.75" customHeight="1" x14ac:dyDescent="0.25">
      <c r="A20" s="54"/>
      <c r="B20" s="53" t="s">
        <v>7</v>
      </c>
      <c r="C20" s="54"/>
      <c r="D20" s="5"/>
      <c r="E20" s="5"/>
      <c r="F20" s="5"/>
      <c r="G20" s="78"/>
      <c r="H20" s="62"/>
    </row>
    <row r="21" spans="1:11" ht="18.75" customHeight="1" x14ac:dyDescent="0.25">
      <c r="A21" s="54"/>
      <c r="B21" s="7" t="s">
        <v>10</v>
      </c>
      <c r="C21" s="54"/>
      <c r="D21" s="63">
        <f>D40+D52+D56+D30+D35+D46</f>
        <v>52441</v>
      </c>
      <c r="E21" s="63">
        <f>E40+E52+E56+E30+E35+E46</f>
        <v>87217.9</v>
      </c>
      <c r="F21" s="63">
        <f>F40+F52+F56+F30+F35+F46</f>
        <v>87217.9</v>
      </c>
      <c r="G21" s="16">
        <f>F21-E21</f>
        <v>0</v>
      </c>
      <c r="H21" s="16">
        <f>H40</f>
        <v>0</v>
      </c>
    </row>
    <row r="22" spans="1:11" ht="18.75" customHeight="1" x14ac:dyDescent="0.25">
      <c r="A22" s="54"/>
      <c r="B22" s="53" t="s">
        <v>90</v>
      </c>
      <c r="C22" s="54"/>
      <c r="D22" s="62">
        <f>D41+D53+D57+D36+D31+D47</f>
        <v>2269302.6</v>
      </c>
      <c r="E22" s="62">
        <f>E41+E53+E57+E36+E31+E47</f>
        <v>2362708.7000000002</v>
      </c>
      <c r="F22" s="62">
        <f>F41+F53+F57+F36+F31+F47</f>
        <v>2362708.7000000002</v>
      </c>
      <c r="G22" s="16">
        <f t="shared" ref="G22:G24" si="1">F22-E22</f>
        <v>0</v>
      </c>
      <c r="H22" s="16">
        <f t="shared" ref="H22:H23" si="2">H41</f>
        <v>0</v>
      </c>
    </row>
    <row r="23" spans="1:11" ht="18.75" hidden="1" customHeight="1" x14ac:dyDescent="0.25">
      <c r="A23" s="54"/>
      <c r="B23" s="7" t="s">
        <v>8</v>
      </c>
      <c r="C23" s="54"/>
      <c r="D23" s="62">
        <f>D42</f>
        <v>0</v>
      </c>
      <c r="E23" s="62">
        <f>E42</f>
        <v>0</v>
      </c>
      <c r="F23" s="62">
        <f>F42</f>
        <v>0</v>
      </c>
      <c r="G23" s="16">
        <f t="shared" si="1"/>
        <v>0</v>
      </c>
      <c r="H23" s="16">
        <f t="shared" si="2"/>
        <v>0</v>
      </c>
    </row>
    <row r="24" spans="1:11" ht="21" customHeight="1" x14ac:dyDescent="0.25">
      <c r="A24" s="54"/>
      <c r="B24" s="6" t="s">
        <v>80</v>
      </c>
      <c r="C24" s="41" t="s">
        <v>13</v>
      </c>
      <c r="D24" s="42">
        <f>D25+D48</f>
        <v>2321743.6</v>
      </c>
      <c r="E24" s="42">
        <f>E25+E48</f>
        <v>2449926.6</v>
      </c>
      <c r="F24" s="42">
        <f>F25+F48</f>
        <v>2449926.6</v>
      </c>
      <c r="G24" s="16">
        <f t="shared" si="1"/>
        <v>0</v>
      </c>
      <c r="H24" s="16"/>
    </row>
    <row r="25" spans="1:11" ht="39" customHeight="1" x14ac:dyDescent="0.25">
      <c r="A25" s="54"/>
      <c r="B25" s="56" t="s">
        <v>50</v>
      </c>
      <c r="C25" s="54" t="s">
        <v>13</v>
      </c>
      <c r="D25" s="5">
        <f>D26</f>
        <v>2131326.6</v>
      </c>
      <c r="E25" s="5">
        <f>E26</f>
        <v>2131326.6</v>
      </c>
      <c r="F25" s="5">
        <f>F26</f>
        <v>2131326.6</v>
      </c>
      <c r="G25" s="16">
        <f t="shared" ref="G25:G26" si="3">F25-D25</f>
        <v>0</v>
      </c>
      <c r="H25" s="16"/>
    </row>
    <row r="26" spans="1:11" ht="33.75" customHeight="1" x14ac:dyDescent="0.25">
      <c r="A26" s="54"/>
      <c r="B26" s="56" t="s">
        <v>83</v>
      </c>
      <c r="C26" s="54" t="s">
        <v>13</v>
      </c>
      <c r="D26" s="5">
        <f>D38+D28+D33+D44</f>
        <v>2131326.6</v>
      </c>
      <c r="E26" s="5">
        <f>E38+E28+E33+E44</f>
        <v>2131326.6</v>
      </c>
      <c r="F26" s="5">
        <f>F38+F28+F33+F44</f>
        <v>2131326.6</v>
      </c>
      <c r="G26" s="16">
        <f t="shared" si="3"/>
        <v>0</v>
      </c>
      <c r="H26" s="16"/>
    </row>
    <row r="27" spans="1:11" ht="89.25" customHeight="1" x14ac:dyDescent="0.25">
      <c r="A27" s="54"/>
      <c r="B27" s="56" t="s">
        <v>95</v>
      </c>
      <c r="C27" s="54" t="s">
        <v>13</v>
      </c>
      <c r="D27" s="5">
        <f>D28+D33+D38+D44</f>
        <v>2131326.6</v>
      </c>
      <c r="E27" s="5">
        <f>E28+E33+E38</f>
        <v>1940620.6</v>
      </c>
      <c r="F27" s="5">
        <f>F28+F33+F38</f>
        <v>1940620.6</v>
      </c>
      <c r="G27" s="16">
        <f>F27-E27</f>
        <v>0</v>
      </c>
      <c r="H27" s="16"/>
    </row>
    <row r="28" spans="1:11" ht="55.5" customHeight="1" x14ac:dyDescent="0.25">
      <c r="A28" s="50" t="s">
        <v>16</v>
      </c>
      <c r="B28" s="61" t="s">
        <v>96</v>
      </c>
      <c r="C28" s="50" t="s">
        <v>13</v>
      </c>
      <c r="D28" s="62">
        <f>SUM(D30:D32)</f>
        <v>982661.6</v>
      </c>
      <c r="E28" s="62">
        <f>SUM(E30:E32)</f>
        <v>982661.6</v>
      </c>
      <c r="F28" s="62">
        <f>SUM(F30:F32)</f>
        <v>982661.6</v>
      </c>
      <c r="G28" s="16">
        <f>F28-E28</f>
        <v>0</v>
      </c>
      <c r="H28" s="16" t="s">
        <v>49</v>
      </c>
    </row>
    <row r="29" spans="1:11" ht="18.75" customHeight="1" x14ac:dyDescent="0.25">
      <c r="A29" s="54"/>
      <c r="B29" s="53" t="s">
        <v>7</v>
      </c>
      <c r="C29" s="50"/>
      <c r="D29" s="62"/>
      <c r="E29" s="62"/>
      <c r="F29" s="62"/>
      <c r="G29" s="16"/>
      <c r="H29" s="60"/>
    </row>
    <row r="30" spans="1:11" ht="18.75" customHeight="1" x14ac:dyDescent="0.25">
      <c r="A30" s="54"/>
      <c r="B30" s="7" t="s">
        <v>10</v>
      </c>
      <c r="C30" s="50"/>
      <c r="D30" s="63">
        <v>983</v>
      </c>
      <c r="E30" s="63">
        <v>983</v>
      </c>
      <c r="F30" s="63">
        <v>983</v>
      </c>
      <c r="G30" s="16">
        <f t="shared" ref="G30:G31" si="4">F30-E30</f>
        <v>0</v>
      </c>
      <c r="H30" s="62"/>
    </row>
    <row r="31" spans="1:11" ht="18.75" customHeight="1" x14ac:dyDescent="0.25">
      <c r="A31" s="54"/>
      <c r="B31" s="53" t="s">
        <v>90</v>
      </c>
      <c r="C31" s="50"/>
      <c r="D31" s="62">
        <f>757761.5+223917.1</f>
        <v>981678.6</v>
      </c>
      <c r="E31" s="62">
        <f>757761.5+223917.1</f>
        <v>981678.6</v>
      </c>
      <c r="F31" s="62">
        <f>757761.5+223917.1</f>
        <v>981678.6</v>
      </c>
      <c r="G31" s="16">
        <f t="shared" si="4"/>
        <v>0</v>
      </c>
      <c r="H31" s="62"/>
    </row>
    <row r="32" spans="1:11" s="73" customFormat="1" ht="18.75" hidden="1" customHeight="1" x14ac:dyDescent="0.25">
      <c r="A32" s="54"/>
      <c r="B32" s="7" t="s">
        <v>8</v>
      </c>
      <c r="C32" s="50"/>
      <c r="D32" s="62"/>
      <c r="E32" s="62"/>
      <c r="F32" s="62"/>
      <c r="G32" s="16"/>
      <c r="H32" s="62"/>
    </row>
    <row r="33" spans="1:8" ht="78" customHeight="1" x14ac:dyDescent="0.25">
      <c r="A33" s="50" t="s">
        <v>17</v>
      </c>
      <c r="B33" s="61" t="s">
        <v>120</v>
      </c>
      <c r="C33" s="50" t="s">
        <v>13</v>
      </c>
      <c r="D33" s="63">
        <f>SUM(D35:D37)</f>
        <v>750751</v>
      </c>
      <c r="E33" s="63">
        <f>SUM(E35:E37)</f>
        <v>750751</v>
      </c>
      <c r="F33" s="63">
        <f>SUM(F35:F37)</f>
        <v>750751</v>
      </c>
      <c r="G33" s="16">
        <f>F33-D33</f>
        <v>0</v>
      </c>
      <c r="H33" s="16" t="s">
        <v>49</v>
      </c>
    </row>
    <row r="34" spans="1:8" ht="18.75" customHeight="1" x14ac:dyDescent="0.25">
      <c r="A34" s="54"/>
      <c r="B34" s="53" t="s">
        <v>7</v>
      </c>
      <c r="C34" s="50"/>
      <c r="D34" s="63"/>
      <c r="E34" s="63"/>
      <c r="F34" s="63"/>
      <c r="G34" s="16"/>
      <c r="H34" s="60"/>
    </row>
    <row r="35" spans="1:8" ht="18.75" customHeight="1" x14ac:dyDescent="0.25">
      <c r="A35" s="54"/>
      <c r="B35" s="7" t="s">
        <v>10</v>
      </c>
      <c r="C35" s="50"/>
      <c r="D35" s="63">
        <v>751</v>
      </c>
      <c r="E35" s="63">
        <v>751</v>
      </c>
      <c r="F35" s="63">
        <v>751</v>
      </c>
      <c r="G35" s="16">
        <f t="shared" ref="G35:G36" si="5">F35-E35</f>
        <v>0</v>
      </c>
      <c r="H35" s="62"/>
    </row>
    <row r="36" spans="1:8" ht="18.75" customHeight="1" x14ac:dyDescent="0.25">
      <c r="A36" s="54"/>
      <c r="B36" s="53" t="s">
        <v>90</v>
      </c>
      <c r="C36" s="50"/>
      <c r="D36" s="63">
        <v>750000</v>
      </c>
      <c r="E36" s="63">
        <v>750000</v>
      </c>
      <c r="F36" s="63">
        <v>750000</v>
      </c>
      <c r="G36" s="16">
        <f t="shared" si="5"/>
        <v>0</v>
      </c>
      <c r="H36" s="62"/>
    </row>
    <row r="37" spans="1:8" s="73" customFormat="1" ht="18.75" hidden="1" customHeight="1" x14ac:dyDescent="0.25">
      <c r="A37" s="54"/>
      <c r="B37" s="7" t="s">
        <v>8</v>
      </c>
      <c r="C37" s="50"/>
      <c r="D37" s="62"/>
      <c r="E37" s="62"/>
      <c r="F37" s="62"/>
      <c r="G37" s="16">
        <f t="shared" ref="G37:G45" si="6">F37-D37</f>
        <v>0</v>
      </c>
      <c r="H37" s="62"/>
    </row>
    <row r="38" spans="1:8" ht="53.25" customHeight="1" x14ac:dyDescent="0.25">
      <c r="A38" s="50" t="s">
        <v>18</v>
      </c>
      <c r="B38" s="61" t="s">
        <v>97</v>
      </c>
      <c r="C38" s="50" t="s">
        <v>13</v>
      </c>
      <c r="D38" s="63">
        <f>SUM(D40:D42)</f>
        <v>207208</v>
      </c>
      <c r="E38" s="63">
        <f>SUM(E40:E42)</f>
        <v>207208</v>
      </c>
      <c r="F38" s="63">
        <f>SUM(F40:F42)</f>
        <v>207208</v>
      </c>
      <c r="G38" s="16">
        <f>F38-E38</f>
        <v>0</v>
      </c>
      <c r="H38" s="16" t="s">
        <v>49</v>
      </c>
    </row>
    <row r="39" spans="1:8" ht="18.75" customHeight="1" x14ac:dyDescent="0.25">
      <c r="A39" s="54"/>
      <c r="B39" s="53" t="s">
        <v>7</v>
      </c>
      <c r="C39" s="50"/>
      <c r="D39" s="63"/>
      <c r="E39" s="63"/>
      <c r="F39" s="63"/>
      <c r="G39" s="16">
        <f t="shared" si="6"/>
        <v>0</v>
      </c>
      <c r="H39" s="60"/>
    </row>
    <row r="40" spans="1:8" ht="18.75" customHeight="1" x14ac:dyDescent="0.25">
      <c r="A40" s="54"/>
      <c r="B40" s="7" t="s">
        <v>10</v>
      </c>
      <c r="C40" s="50"/>
      <c r="D40" s="63">
        <v>208</v>
      </c>
      <c r="E40" s="63">
        <v>208</v>
      </c>
      <c r="F40" s="63">
        <v>208</v>
      </c>
      <c r="G40" s="16">
        <f t="shared" ref="G40:G41" si="7">F40-E40</f>
        <v>0</v>
      </c>
      <c r="H40" s="62"/>
    </row>
    <row r="41" spans="1:8" ht="18.75" customHeight="1" x14ac:dyDescent="0.25">
      <c r="A41" s="54"/>
      <c r="B41" s="53" t="s">
        <v>90</v>
      </c>
      <c r="C41" s="50"/>
      <c r="D41" s="63">
        <v>207000</v>
      </c>
      <c r="E41" s="63">
        <v>207000</v>
      </c>
      <c r="F41" s="63">
        <v>207000</v>
      </c>
      <c r="G41" s="16">
        <f t="shared" si="7"/>
        <v>0</v>
      </c>
      <c r="H41" s="62"/>
    </row>
    <row r="42" spans="1:8" s="73" customFormat="1" ht="18.75" hidden="1" customHeight="1" x14ac:dyDescent="0.25">
      <c r="A42" s="54"/>
      <c r="B42" s="7" t="s">
        <v>8</v>
      </c>
      <c r="C42" s="50"/>
      <c r="D42" s="62"/>
      <c r="E42" s="62"/>
      <c r="F42" s="62"/>
      <c r="G42" s="16">
        <f t="shared" si="6"/>
        <v>0</v>
      </c>
      <c r="H42" s="62"/>
    </row>
    <row r="43" spans="1:8" ht="53.25" customHeight="1" x14ac:dyDescent="0.25">
      <c r="A43" s="54"/>
      <c r="B43" s="56" t="s">
        <v>127</v>
      </c>
      <c r="C43" s="54" t="s">
        <v>13</v>
      </c>
      <c r="D43" s="51">
        <f>D44</f>
        <v>190706</v>
      </c>
      <c r="E43" s="51">
        <f>E44</f>
        <v>190706</v>
      </c>
      <c r="F43" s="51">
        <f>F44</f>
        <v>190706</v>
      </c>
      <c r="G43" s="16">
        <f t="shared" si="6"/>
        <v>0</v>
      </c>
      <c r="H43" s="16"/>
    </row>
    <row r="44" spans="1:8" ht="55.5" customHeight="1" x14ac:dyDescent="0.25">
      <c r="A44" s="50" t="s">
        <v>19</v>
      </c>
      <c r="B44" s="61" t="s">
        <v>126</v>
      </c>
      <c r="C44" s="50" t="s">
        <v>13</v>
      </c>
      <c r="D44" s="63">
        <f>SUM(D46:D47)</f>
        <v>190706</v>
      </c>
      <c r="E44" s="63">
        <f>SUM(E46:E47)</f>
        <v>190706</v>
      </c>
      <c r="F44" s="63">
        <f>SUM(F46:F47)</f>
        <v>190706</v>
      </c>
      <c r="G44" s="16">
        <f t="shared" si="6"/>
        <v>0</v>
      </c>
      <c r="H44" s="16" t="s">
        <v>49</v>
      </c>
    </row>
    <row r="45" spans="1:8" ht="18.75" customHeight="1" x14ac:dyDescent="0.25">
      <c r="A45" s="54"/>
      <c r="B45" s="53" t="s">
        <v>7</v>
      </c>
      <c r="C45" s="50"/>
      <c r="D45" s="63"/>
      <c r="E45" s="63"/>
      <c r="F45" s="63"/>
      <c r="G45" s="16">
        <f t="shared" si="6"/>
        <v>0</v>
      </c>
      <c r="H45" s="60"/>
    </row>
    <row r="46" spans="1:8" ht="18.75" customHeight="1" x14ac:dyDescent="0.25">
      <c r="A46" s="54"/>
      <c r="B46" s="7" t="s">
        <v>10</v>
      </c>
      <c r="C46" s="50"/>
      <c r="D46" s="63">
        <v>191</v>
      </c>
      <c r="E46" s="63">
        <v>191</v>
      </c>
      <c r="F46" s="63">
        <v>191</v>
      </c>
      <c r="G46" s="16">
        <f t="shared" ref="G46:G109" si="8">F46-E46</f>
        <v>0</v>
      </c>
      <c r="H46" s="62"/>
    </row>
    <row r="47" spans="1:8" ht="18.75" customHeight="1" x14ac:dyDescent="0.25">
      <c r="A47" s="54"/>
      <c r="B47" s="53" t="s">
        <v>90</v>
      </c>
      <c r="C47" s="50"/>
      <c r="D47" s="63">
        <v>190515</v>
      </c>
      <c r="E47" s="63">
        <v>190515</v>
      </c>
      <c r="F47" s="63">
        <v>190515</v>
      </c>
      <c r="G47" s="16">
        <f t="shared" si="8"/>
        <v>0</v>
      </c>
      <c r="H47" s="62"/>
    </row>
    <row r="48" spans="1:8" ht="54" customHeight="1" x14ac:dyDescent="0.25">
      <c r="A48" s="54"/>
      <c r="B48" s="56" t="s">
        <v>14</v>
      </c>
      <c r="C48" s="54" t="s">
        <v>13</v>
      </c>
      <c r="D48" s="51">
        <f>D49</f>
        <v>190417</v>
      </c>
      <c r="E48" s="51">
        <f>E49</f>
        <v>318600</v>
      </c>
      <c r="F48" s="51">
        <f>F49</f>
        <v>318600</v>
      </c>
      <c r="G48" s="16">
        <f t="shared" si="8"/>
        <v>0</v>
      </c>
      <c r="H48" s="16"/>
    </row>
    <row r="49" spans="1:11" ht="56.25" customHeight="1" x14ac:dyDescent="0.25">
      <c r="A49" s="54"/>
      <c r="B49" s="56" t="s">
        <v>15</v>
      </c>
      <c r="C49" s="54" t="s">
        <v>13</v>
      </c>
      <c r="D49" s="51">
        <f>SUM(D50,D54)</f>
        <v>190417</v>
      </c>
      <c r="E49" s="51">
        <f>SUM(E50,E54)</f>
        <v>318600</v>
      </c>
      <c r="F49" s="51">
        <f>SUM(F50,F54)</f>
        <v>318600</v>
      </c>
      <c r="G49" s="16">
        <f t="shared" si="8"/>
        <v>0</v>
      </c>
      <c r="H49" s="16"/>
    </row>
    <row r="50" spans="1:11" ht="78.75" customHeight="1" x14ac:dyDescent="0.25">
      <c r="A50" s="50" t="s">
        <v>38</v>
      </c>
      <c r="B50" s="61" t="s">
        <v>119</v>
      </c>
      <c r="C50" s="50" t="s">
        <v>13</v>
      </c>
      <c r="D50" s="63">
        <f>SUM(D52:D53)</f>
        <v>190367</v>
      </c>
      <c r="E50" s="62">
        <f>SUM(E52:E53)</f>
        <v>317276</v>
      </c>
      <c r="F50" s="62">
        <f>SUM(F52:F53)</f>
        <v>317276</v>
      </c>
      <c r="G50" s="16">
        <f t="shared" si="8"/>
        <v>0</v>
      </c>
      <c r="H50" s="16" t="s">
        <v>11</v>
      </c>
    </row>
    <row r="51" spans="1:11" ht="18.75" customHeight="1" x14ac:dyDescent="0.25">
      <c r="A51" s="50"/>
      <c r="B51" s="53" t="s">
        <v>7</v>
      </c>
      <c r="C51" s="50"/>
      <c r="D51" s="63"/>
      <c r="E51" s="62"/>
      <c r="F51" s="62"/>
      <c r="G51" s="16">
        <f t="shared" si="8"/>
        <v>0</v>
      </c>
      <c r="H51" s="60"/>
    </row>
    <row r="52" spans="1:11" ht="18.75" customHeight="1" x14ac:dyDescent="0.25">
      <c r="A52" s="50"/>
      <c r="B52" s="7" t="s">
        <v>10</v>
      </c>
      <c r="C52" s="50"/>
      <c r="D52" s="63">
        <v>50258</v>
      </c>
      <c r="E52" s="62">
        <v>83760.899999999994</v>
      </c>
      <c r="F52" s="62">
        <v>83760.899999999994</v>
      </c>
      <c r="G52" s="16">
        <f t="shared" si="8"/>
        <v>0</v>
      </c>
      <c r="H52" s="62"/>
    </row>
    <row r="53" spans="1:11" ht="18.75" customHeight="1" x14ac:dyDescent="0.25">
      <c r="A53" s="50"/>
      <c r="B53" s="53" t="s">
        <v>90</v>
      </c>
      <c r="C53" s="50"/>
      <c r="D53" s="63">
        <v>140109</v>
      </c>
      <c r="E53" s="62">
        <f>140109+93406.1</f>
        <v>233515.1</v>
      </c>
      <c r="F53" s="62">
        <f>140109+93406.1</f>
        <v>233515.1</v>
      </c>
      <c r="G53" s="16">
        <f t="shared" si="8"/>
        <v>0</v>
      </c>
      <c r="H53" s="62"/>
    </row>
    <row r="54" spans="1:11" ht="64.5" customHeight="1" x14ac:dyDescent="0.25">
      <c r="A54" s="50" t="s">
        <v>39</v>
      </c>
      <c r="B54" s="61" t="s">
        <v>92</v>
      </c>
      <c r="C54" s="50" t="s">
        <v>13</v>
      </c>
      <c r="D54" s="63">
        <f>SUM(D56:D57)</f>
        <v>50</v>
      </c>
      <c r="E54" s="63">
        <f>SUM(E56:E57)</f>
        <v>1324</v>
      </c>
      <c r="F54" s="63">
        <f>SUM(F56:F57)</f>
        <v>1324</v>
      </c>
      <c r="G54" s="16">
        <f t="shared" si="8"/>
        <v>0</v>
      </c>
      <c r="H54" s="16" t="s">
        <v>11</v>
      </c>
    </row>
    <row r="55" spans="1:11" ht="20.25" customHeight="1" x14ac:dyDescent="0.25">
      <c r="A55" s="54"/>
      <c r="B55" s="53" t="s">
        <v>7</v>
      </c>
      <c r="C55" s="50"/>
      <c r="D55" s="63"/>
      <c r="E55" s="63"/>
      <c r="F55" s="63"/>
      <c r="G55" s="16">
        <f t="shared" si="8"/>
        <v>0</v>
      </c>
      <c r="H55" s="60"/>
    </row>
    <row r="56" spans="1:11" ht="20.25" customHeight="1" x14ac:dyDescent="0.25">
      <c r="A56" s="54"/>
      <c r="B56" s="7" t="s">
        <v>10</v>
      </c>
      <c r="C56" s="50"/>
      <c r="D56" s="63">
        <v>50</v>
      </c>
      <c r="E56" s="63">
        <v>1324</v>
      </c>
      <c r="F56" s="63">
        <v>1324</v>
      </c>
      <c r="G56" s="16">
        <f t="shared" si="8"/>
        <v>0</v>
      </c>
      <c r="H56" s="62"/>
    </row>
    <row r="57" spans="1:11" ht="20.25" hidden="1" customHeight="1" x14ac:dyDescent="0.25">
      <c r="A57" s="54"/>
      <c r="B57" s="53" t="s">
        <v>9</v>
      </c>
      <c r="C57" s="50"/>
      <c r="D57" s="62"/>
      <c r="E57" s="62"/>
      <c r="F57" s="62"/>
      <c r="G57" s="16">
        <f t="shared" si="8"/>
        <v>0</v>
      </c>
      <c r="H57" s="62"/>
    </row>
    <row r="58" spans="1:11" s="73" customFormat="1" ht="23.25" customHeight="1" x14ac:dyDescent="0.25">
      <c r="A58" s="15" t="s">
        <v>60</v>
      </c>
      <c r="B58" s="55" t="s">
        <v>20</v>
      </c>
      <c r="C58" s="54" t="s">
        <v>21</v>
      </c>
      <c r="D58" s="5">
        <f>SUM(D60:D62)</f>
        <v>1864815.7</v>
      </c>
      <c r="E58" s="5">
        <f>SUM(E60:E62)</f>
        <v>1521065.7</v>
      </c>
      <c r="F58" s="5">
        <f>SUM(F60:F62)</f>
        <v>1520663.7</v>
      </c>
      <c r="G58" s="16">
        <f t="shared" si="8"/>
        <v>-402</v>
      </c>
      <c r="H58" s="62"/>
      <c r="K58" s="57"/>
    </row>
    <row r="59" spans="1:11" ht="19.149999999999999" customHeight="1" x14ac:dyDescent="0.25">
      <c r="A59" s="54"/>
      <c r="B59" s="53" t="s">
        <v>7</v>
      </c>
      <c r="C59" s="50"/>
      <c r="D59" s="62"/>
      <c r="E59" s="62"/>
      <c r="F59" s="62"/>
      <c r="G59" s="16">
        <f t="shared" si="8"/>
        <v>0</v>
      </c>
      <c r="H59" s="62"/>
      <c r="K59" s="58"/>
    </row>
    <row r="60" spans="1:11" ht="18.75" customHeight="1" x14ac:dyDescent="0.25">
      <c r="A60" s="54"/>
      <c r="B60" s="7" t="s">
        <v>10</v>
      </c>
      <c r="C60" s="50"/>
      <c r="D60" s="63">
        <f>D99+D85+D90+D95+D69+D80+D76</f>
        <v>94471</v>
      </c>
      <c r="E60" s="63">
        <f>E99+E85+E90+E95+E69+E80+E76</f>
        <v>3721</v>
      </c>
      <c r="F60" s="63">
        <f>F99+F85+F90+F95+F69+F80+F76</f>
        <v>3319</v>
      </c>
      <c r="G60" s="16">
        <f t="shared" si="8"/>
        <v>-402</v>
      </c>
      <c r="H60" s="16"/>
    </row>
    <row r="61" spans="1:11" ht="16.5" customHeight="1" x14ac:dyDescent="0.25">
      <c r="A61" s="54"/>
      <c r="B61" s="53" t="s">
        <v>90</v>
      </c>
      <c r="C61" s="50"/>
      <c r="D61" s="62">
        <f>D100+D86+D91+D96+D70+D77</f>
        <v>1770344.7</v>
      </c>
      <c r="E61" s="62">
        <f>E100+E86+E91+E96+E70+E77</f>
        <v>1517344.7</v>
      </c>
      <c r="F61" s="62">
        <f>F100+F86+F91+F96+F70+F77</f>
        <v>1517344.7</v>
      </c>
      <c r="G61" s="16">
        <f t="shared" si="8"/>
        <v>0</v>
      </c>
      <c r="H61" s="16"/>
    </row>
    <row r="62" spans="1:11" ht="18.75" hidden="1" customHeight="1" x14ac:dyDescent="0.25">
      <c r="A62" s="54"/>
      <c r="B62" s="7" t="s">
        <v>8</v>
      </c>
      <c r="C62" s="50"/>
      <c r="D62" s="62"/>
      <c r="E62" s="62"/>
      <c r="F62" s="62"/>
      <c r="G62" s="16">
        <f t="shared" si="8"/>
        <v>0</v>
      </c>
      <c r="H62" s="16"/>
    </row>
    <row r="63" spans="1:11" s="43" customFormat="1" ht="38.25" customHeight="1" x14ac:dyDescent="0.25">
      <c r="A63" s="44"/>
      <c r="B63" s="6" t="s">
        <v>84</v>
      </c>
      <c r="C63" s="41" t="s">
        <v>22</v>
      </c>
      <c r="D63" s="42">
        <f>D71+D64</f>
        <v>1864815.7</v>
      </c>
      <c r="E63" s="42">
        <f>E71+E64</f>
        <v>1521065.7</v>
      </c>
      <c r="F63" s="42">
        <f>F71+F64</f>
        <v>1520663.7</v>
      </c>
      <c r="G63" s="16">
        <f t="shared" si="8"/>
        <v>-402</v>
      </c>
      <c r="H63" s="45"/>
    </row>
    <row r="64" spans="1:11" ht="39" hidden="1" customHeight="1" x14ac:dyDescent="0.25">
      <c r="A64" s="54"/>
      <c r="B64" s="56" t="s">
        <v>50</v>
      </c>
      <c r="C64" s="54" t="s">
        <v>22</v>
      </c>
      <c r="D64" s="51">
        <f t="shared" ref="D64:F66" si="9">D65</f>
        <v>0</v>
      </c>
      <c r="E64" s="51">
        <f t="shared" si="9"/>
        <v>0</v>
      </c>
      <c r="F64" s="51">
        <f t="shared" si="9"/>
        <v>0</v>
      </c>
      <c r="G64" s="16">
        <f t="shared" si="8"/>
        <v>0</v>
      </c>
      <c r="H64" s="16"/>
    </row>
    <row r="65" spans="1:8" ht="33.75" hidden="1" customHeight="1" x14ac:dyDescent="0.25">
      <c r="A65" s="54"/>
      <c r="B65" s="56" t="s">
        <v>83</v>
      </c>
      <c r="C65" s="54" t="s">
        <v>22</v>
      </c>
      <c r="D65" s="51">
        <f t="shared" si="9"/>
        <v>0</v>
      </c>
      <c r="E65" s="51">
        <f t="shared" si="9"/>
        <v>0</v>
      </c>
      <c r="F65" s="51">
        <f t="shared" si="9"/>
        <v>0</v>
      </c>
      <c r="G65" s="16">
        <f t="shared" si="8"/>
        <v>0</v>
      </c>
      <c r="H65" s="16"/>
    </row>
    <row r="66" spans="1:8" ht="52.5" hidden="1" customHeight="1" x14ac:dyDescent="0.25">
      <c r="A66" s="54"/>
      <c r="B66" s="56"/>
      <c r="C66" s="54" t="s">
        <v>22</v>
      </c>
      <c r="D66" s="51">
        <f t="shared" si="9"/>
        <v>0</v>
      </c>
      <c r="E66" s="51">
        <f t="shared" si="9"/>
        <v>0</v>
      </c>
      <c r="F66" s="51">
        <f t="shared" si="9"/>
        <v>0</v>
      </c>
      <c r="G66" s="16">
        <f t="shared" si="8"/>
        <v>0</v>
      </c>
      <c r="H66" s="16"/>
    </row>
    <row r="67" spans="1:8" ht="55.5" hidden="1" customHeight="1" x14ac:dyDescent="0.25">
      <c r="A67" s="50" t="s">
        <v>23</v>
      </c>
      <c r="B67" s="61"/>
      <c r="C67" s="50" t="s">
        <v>22</v>
      </c>
      <c r="D67" s="63">
        <f>D69+D70</f>
        <v>0</v>
      </c>
      <c r="E67" s="63">
        <f>E69+E70</f>
        <v>0</v>
      </c>
      <c r="F67" s="63">
        <f>F69+F70</f>
        <v>0</v>
      </c>
      <c r="G67" s="16">
        <f t="shared" si="8"/>
        <v>0</v>
      </c>
      <c r="H67" s="16"/>
    </row>
    <row r="68" spans="1:8" ht="18.75" hidden="1" customHeight="1" x14ac:dyDescent="0.25">
      <c r="A68" s="54"/>
      <c r="B68" s="53" t="s">
        <v>7</v>
      </c>
      <c r="C68" s="50"/>
      <c r="D68" s="62"/>
      <c r="E68" s="62"/>
      <c r="F68" s="62"/>
      <c r="G68" s="16">
        <f t="shared" si="8"/>
        <v>0</v>
      </c>
      <c r="H68" s="60"/>
    </row>
    <row r="69" spans="1:8" ht="18.75" hidden="1" customHeight="1" x14ac:dyDescent="0.25">
      <c r="A69" s="54"/>
      <c r="B69" s="7" t="s">
        <v>10</v>
      </c>
      <c r="C69" s="50"/>
      <c r="D69" s="63"/>
      <c r="E69" s="63"/>
      <c r="F69" s="63"/>
      <c r="G69" s="16">
        <f t="shared" si="8"/>
        <v>0</v>
      </c>
      <c r="H69" s="62"/>
    </row>
    <row r="70" spans="1:8" ht="18.75" hidden="1" customHeight="1" x14ac:dyDescent="0.25">
      <c r="A70" s="54"/>
      <c r="B70" s="53" t="s">
        <v>90</v>
      </c>
      <c r="C70" s="50"/>
      <c r="D70" s="63"/>
      <c r="E70" s="63"/>
      <c r="F70" s="63"/>
      <c r="G70" s="16">
        <f t="shared" si="8"/>
        <v>0</v>
      </c>
      <c r="H70" s="62"/>
    </row>
    <row r="71" spans="1:8" s="73" customFormat="1" ht="49.5" x14ac:dyDescent="0.25">
      <c r="A71" s="69"/>
      <c r="B71" s="56" t="s">
        <v>36</v>
      </c>
      <c r="C71" s="54" t="s">
        <v>22</v>
      </c>
      <c r="D71" s="5">
        <f>D72</f>
        <v>1864815.7</v>
      </c>
      <c r="E71" s="5">
        <f>E72</f>
        <v>1521065.7</v>
      </c>
      <c r="F71" s="5">
        <f>F72</f>
        <v>1520663.7</v>
      </c>
      <c r="G71" s="16">
        <f t="shared" si="8"/>
        <v>-402</v>
      </c>
      <c r="H71" s="62"/>
    </row>
    <row r="72" spans="1:8" s="73" customFormat="1" ht="18.75" x14ac:dyDescent="0.25">
      <c r="A72" s="69"/>
      <c r="B72" s="56" t="s">
        <v>37</v>
      </c>
      <c r="C72" s="54" t="s">
        <v>22</v>
      </c>
      <c r="D72" s="5">
        <f>D97+D93+D88+D83+D78+D74</f>
        <v>1864815.7</v>
      </c>
      <c r="E72" s="5">
        <f>E97+E93+E88+E83+E78+E74</f>
        <v>1521065.7</v>
      </c>
      <c r="F72" s="5">
        <f>F97+F93+F88+F83+F78+F74</f>
        <v>1520663.7</v>
      </c>
      <c r="G72" s="16">
        <f t="shared" si="8"/>
        <v>-402</v>
      </c>
      <c r="H72" s="62"/>
    </row>
    <row r="73" spans="1:8" ht="30" customHeight="1" x14ac:dyDescent="0.25">
      <c r="A73" s="54"/>
      <c r="B73" s="56"/>
      <c r="C73" s="54" t="s">
        <v>22</v>
      </c>
      <c r="D73" s="51">
        <f>D74</f>
        <v>145145</v>
      </c>
      <c r="E73" s="51">
        <f>E74</f>
        <v>0</v>
      </c>
      <c r="F73" s="51">
        <f>F74</f>
        <v>0</v>
      </c>
      <c r="G73" s="16">
        <f t="shared" si="8"/>
        <v>0</v>
      </c>
      <c r="H73" s="16"/>
    </row>
    <row r="74" spans="1:8" ht="30" customHeight="1" x14ac:dyDescent="0.25">
      <c r="A74" s="50"/>
      <c r="B74" s="61"/>
      <c r="C74" s="50" t="s">
        <v>22</v>
      </c>
      <c r="D74" s="63">
        <f>D76+D77</f>
        <v>145145</v>
      </c>
      <c r="E74" s="63">
        <f>E76+E77</f>
        <v>0</v>
      </c>
      <c r="F74" s="63">
        <f>F76+F77</f>
        <v>0</v>
      </c>
      <c r="G74" s="16">
        <f t="shared" si="8"/>
        <v>0</v>
      </c>
      <c r="H74" s="62" t="s">
        <v>35</v>
      </c>
    </row>
    <row r="75" spans="1:8" ht="18.75" customHeight="1" x14ac:dyDescent="0.25">
      <c r="A75" s="54"/>
      <c r="B75" s="53" t="s">
        <v>7</v>
      </c>
      <c r="C75" s="50"/>
      <c r="D75" s="62"/>
      <c r="E75" s="62"/>
      <c r="F75" s="62"/>
      <c r="G75" s="16">
        <f t="shared" si="8"/>
        <v>0</v>
      </c>
      <c r="H75" s="60"/>
    </row>
    <row r="76" spans="1:8" ht="18.75" customHeight="1" x14ac:dyDescent="0.25">
      <c r="A76" s="54"/>
      <c r="B76" s="7" t="s">
        <v>10</v>
      </c>
      <c r="C76" s="50"/>
      <c r="D76" s="63">
        <v>145</v>
      </c>
      <c r="E76" s="63"/>
      <c r="F76" s="63"/>
      <c r="G76" s="16">
        <f t="shared" si="8"/>
        <v>0</v>
      </c>
      <c r="H76" s="62"/>
    </row>
    <row r="77" spans="1:8" ht="18.75" customHeight="1" x14ac:dyDescent="0.25">
      <c r="A77" s="54"/>
      <c r="B77" s="53" t="s">
        <v>90</v>
      </c>
      <c r="C77" s="50"/>
      <c r="D77" s="63">
        <v>145000</v>
      </c>
      <c r="E77" s="63"/>
      <c r="F77" s="63"/>
      <c r="G77" s="16">
        <f t="shared" si="8"/>
        <v>0</v>
      </c>
      <c r="H77" s="62"/>
    </row>
    <row r="78" spans="1:8" ht="48.75" customHeight="1" x14ac:dyDescent="0.25">
      <c r="A78" s="10" t="s">
        <v>23</v>
      </c>
      <c r="B78" s="24" t="s">
        <v>107</v>
      </c>
      <c r="C78" s="50" t="s">
        <v>22</v>
      </c>
      <c r="D78" s="63">
        <f>SUM(D80:D81)</f>
        <v>2200</v>
      </c>
      <c r="E78" s="63">
        <f>SUM(E80:E81)</f>
        <v>2200</v>
      </c>
      <c r="F78" s="63">
        <f>SUM(F80:F81)</f>
        <v>1798</v>
      </c>
      <c r="G78" s="16">
        <f t="shared" si="8"/>
        <v>-402</v>
      </c>
      <c r="H78" s="62" t="s">
        <v>35</v>
      </c>
    </row>
    <row r="79" spans="1:8" s="73" customFormat="1" ht="18.75" customHeight="1" x14ac:dyDescent="0.25">
      <c r="A79" s="10"/>
      <c r="B79" s="53" t="s">
        <v>7</v>
      </c>
      <c r="C79" s="50"/>
      <c r="D79" s="63"/>
      <c r="E79" s="63"/>
      <c r="F79" s="63"/>
      <c r="G79" s="16">
        <f t="shared" si="8"/>
        <v>0</v>
      </c>
      <c r="H79" s="62"/>
    </row>
    <row r="80" spans="1:8" s="73" customFormat="1" ht="18.75" customHeight="1" x14ac:dyDescent="0.25">
      <c r="A80" s="10"/>
      <c r="B80" s="7" t="s">
        <v>10</v>
      </c>
      <c r="C80" s="50"/>
      <c r="D80" s="63">
        <v>2200</v>
      </c>
      <c r="E80" s="63">
        <v>2200</v>
      </c>
      <c r="F80" s="63">
        <v>1798</v>
      </c>
      <c r="G80" s="16">
        <f t="shared" si="8"/>
        <v>-402</v>
      </c>
      <c r="H80" s="62"/>
    </row>
    <row r="81" spans="1:8" s="73" customFormat="1" ht="18.75" hidden="1" customHeight="1" x14ac:dyDescent="0.25">
      <c r="A81" s="10"/>
      <c r="B81" s="53" t="s">
        <v>90</v>
      </c>
      <c r="C81" s="50"/>
      <c r="D81" s="62"/>
      <c r="E81" s="62"/>
      <c r="F81" s="62"/>
      <c r="G81" s="16">
        <f t="shared" si="8"/>
        <v>0</v>
      </c>
      <c r="H81" s="62"/>
    </row>
    <row r="82" spans="1:8" s="73" customFormat="1" ht="99" x14ac:dyDescent="0.25">
      <c r="A82" s="69"/>
      <c r="B82" s="56" t="s">
        <v>125</v>
      </c>
      <c r="C82" s="54" t="s">
        <v>22</v>
      </c>
      <c r="D82" s="5">
        <f>D83</f>
        <v>1342909.7</v>
      </c>
      <c r="E82" s="5">
        <f>E83</f>
        <v>1144304.7</v>
      </c>
      <c r="F82" s="5">
        <f>F83</f>
        <v>1144304.7</v>
      </c>
      <c r="G82" s="16">
        <f t="shared" si="8"/>
        <v>0</v>
      </c>
      <c r="H82" s="62"/>
    </row>
    <row r="83" spans="1:8" ht="56.25" customHeight="1" x14ac:dyDescent="0.25">
      <c r="A83" s="10" t="s">
        <v>24</v>
      </c>
      <c r="B83" s="24" t="s">
        <v>98</v>
      </c>
      <c r="C83" s="50" t="s">
        <v>22</v>
      </c>
      <c r="D83" s="62">
        <f>SUM(D85:D86)</f>
        <v>1342909.7</v>
      </c>
      <c r="E83" s="62">
        <f>SUM(E85:E86)</f>
        <v>1144304.7</v>
      </c>
      <c r="F83" s="62">
        <f>SUM(F85:F86)</f>
        <v>1144304.7</v>
      </c>
      <c r="G83" s="16">
        <f t="shared" si="8"/>
        <v>0</v>
      </c>
      <c r="H83" s="62" t="s">
        <v>35</v>
      </c>
    </row>
    <row r="84" spans="1:8" s="73" customFormat="1" ht="18.75" customHeight="1" x14ac:dyDescent="0.25">
      <c r="A84" s="10"/>
      <c r="B84" s="53" t="s">
        <v>7</v>
      </c>
      <c r="C84" s="50"/>
      <c r="D84" s="62"/>
      <c r="E84" s="62"/>
      <c r="F84" s="62"/>
      <c r="G84" s="16">
        <f t="shared" si="8"/>
        <v>0</v>
      </c>
      <c r="H84" s="62"/>
    </row>
    <row r="85" spans="1:8" s="73" customFormat="1" ht="18.75" customHeight="1" x14ac:dyDescent="0.25">
      <c r="A85" s="10"/>
      <c r="B85" s="7" t="s">
        <v>10</v>
      </c>
      <c r="C85" s="50"/>
      <c r="D85" s="63">
        <v>91750</v>
      </c>
      <c r="E85" s="62">
        <v>1145</v>
      </c>
      <c r="F85" s="62">
        <v>1145</v>
      </c>
      <c r="G85" s="16">
        <f t="shared" si="8"/>
        <v>0</v>
      </c>
      <c r="H85" s="62"/>
    </row>
    <row r="86" spans="1:8" s="73" customFormat="1" ht="18.75" customHeight="1" x14ac:dyDescent="0.25">
      <c r="A86" s="10"/>
      <c r="B86" s="53" t="s">
        <v>90</v>
      </c>
      <c r="C86" s="50"/>
      <c r="D86" s="62">
        <v>1251159.7</v>
      </c>
      <c r="E86" s="62">
        <f>1251159.7+145000-253000</f>
        <v>1143159.7</v>
      </c>
      <c r="F86" s="62">
        <f>1251159.7+145000-253000</f>
        <v>1143159.7</v>
      </c>
      <c r="G86" s="16">
        <f t="shared" si="8"/>
        <v>0</v>
      </c>
      <c r="H86" s="62"/>
    </row>
    <row r="87" spans="1:8" s="73" customFormat="1" ht="46.5" customHeight="1" x14ac:dyDescent="0.25">
      <c r="A87" s="10"/>
      <c r="B87" s="56" t="s">
        <v>121</v>
      </c>
      <c r="C87" s="54" t="s">
        <v>22</v>
      </c>
      <c r="D87" s="51">
        <f>D88</f>
        <v>150151</v>
      </c>
      <c r="E87" s="51">
        <f>E88</f>
        <v>150151</v>
      </c>
      <c r="F87" s="51">
        <f>F88</f>
        <v>150151</v>
      </c>
      <c r="G87" s="16">
        <f t="shared" si="8"/>
        <v>0</v>
      </c>
      <c r="H87" s="62"/>
    </row>
    <row r="88" spans="1:8" ht="67.5" customHeight="1" x14ac:dyDescent="0.25">
      <c r="A88" s="10" t="s">
        <v>25</v>
      </c>
      <c r="B88" s="24" t="s">
        <v>93</v>
      </c>
      <c r="C88" s="50" t="s">
        <v>22</v>
      </c>
      <c r="D88" s="63">
        <f>SUM(D90:D91)</f>
        <v>150151</v>
      </c>
      <c r="E88" s="63">
        <f>SUM(E90:E91)</f>
        <v>150151</v>
      </c>
      <c r="F88" s="63">
        <f>SUM(F90:F91)</f>
        <v>150151</v>
      </c>
      <c r="G88" s="16">
        <f t="shared" si="8"/>
        <v>0</v>
      </c>
      <c r="H88" s="16" t="s">
        <v>11</v>
      </c>
    </row>
    <row r="89" spans="1:8" s="73" customFormat="1" ht="18.75" customHeight="1" x14ac:dyDescent="0.25">
      <c r="A89" s="10"/>
      <c r="B89" s="53" t="s">
        <v>7</v>
      </c>
      <c r="C89" s="50"/>
      <c r="D89" s="63"/>
      <c r="E89" s="63"/>
      <c r="F89" s="63"/>
      <c r="G89" s="16">
        <f t="shared" si="8"/>
        <v>0</v>
      </c>
      <c r="H89" s="62"/>
    </row>
    <row r="90" spans="1:8" s="73" customFormat="1" ht="18.75" customHeight="1" x14ac:dyDescent="0.25">
      <c r="A90" s="10"/>
      <c r="B90" s="7" t="s">
        <v>10</v>
      </c>
      <c r="C90" s="50"/>
      <c r="D90" s="63">
        <v>151</v>
      </c>
      <c r="E90" s="63">
        <v>151</v>
      </c>
      <c r="F90" s="63">
        <v>151</v>
      </c>
      <c r="G90" s="16">
        <f t="shared" si="8"/>
        <v>0</v>
      </c>
      <c r="H90" s="62"/>
    </row>
    <row r="91" spans="1:8" s="73" customFormat="1" ht="18.75" customHeight="1" x14ac:dyDescent="0.25">
      <c r="A91" s="10"/>
      <c r="B91" s="53" t="s">
        <v>90</v>
      </c>
      <c r="C91" s="50"/>
      <c r="D91" s="63">
        <v>150000</v>
      </c>
      <c r="E91" s="63">
        <v>150000</v>
      </c>
      <c r="F91" s="63">
        <v>150000</v>
      </c>
      <c r="G91" s="16">
        <f t="shared" si="8"/>
        <v>0</v>
      </c>
      <c r="H91" s="62"/>
    </row>
    <row r="92" spans="1:8" s="73" customFormat="1" ht="75" customHeight="1" x14ac:dyDescent="0.25">
      <c r="A92" s="10"/>
      <c r="B92" s="56" t="s">
        <v>124</v>
      </c>
      <c r="C92" s="54" t="s">
        <v>22</v>
      </c>
      <c r="D92" s="51">
        <f>D93+D97</f>
        <v>224410</v>
      </c>
      <c r="E92" s="51">
        <f>E93+E97</f>
        <v>224410</v>
      </c>
      <c r="F92" s="51">
        <f>F93+F97</f>
        <v>224410</v>
      </c>
      <c r="G92" s="16">
        <f t="shared" si="8"/>
        <v>0</v>
      </c>
      <c r="H92" s="62"/>
    </row>
    <row r="93" spans="1:8" ht="70.5" customHeight="1" x14ac:dyDescent="0.25">
      <c r="A93" s="10" t="s">
        <v>55</v>
      </c>
      <c r="B93" s="24" t="s">
        <v>123</v>
      </c>
      <c r="C93" s="50" t="s">
        <v>22</v>
      </c>
      <c r="D93" s="63">
        <f>SUM(D95:D96)</f>
        <v>37478</v>
      </c>
      <c r="E93" s="63">
        <f>SUM(E95:E96)</f>
        <v>37478</v>
      </c>
      <c r="F93" s="63">
        <f>SUM(F95:F96)</f>
        <v>37478</v>
      </c>
      <c r="G93" s="16">
        <f t="shared" si="8"/>
        <v>0</v>
      </c>
      <c r="H93" s="16" t="s">
        <v>11</v>
      </c>
    </row>
    <row r="94" spans="1:8" s="73" customFormat="1" ht="18.75" customHeight="1" x14ac:dyDescent="0.25">
      <c r="A94" s="10"/>
      <c r="B94" s="53" t="s">
        <v>7</v>
      </c>
      <c r="C94" s="50"/>
      <c r="D94" s="63"/>
      <c r="E94" s="63"/>
      <c r="F94" s="63"/>
      <c r="G94" s="16">
        <f t="shared" si="8"/>
        <v>0</v>
      </c>
      <c r="H94" s="62"/>
    </row>
    <row r="95" spans="1:8" s="73" customFormat="1" ht="18.75" customHeight="1" x14ac:dyDescent="0.25">
      <c r="A95" s="10"/>
      <c r="B95" s="7" t="s">
        <v>10</v>
      </c>
      <c r="C95" s="50"/>
      <c r="D95" s="63">
        <v>38</v>
      </c>
      <c r="E95" s="63">
        <v>38</v>
      </c>
      <c r="F95" s="63">
        <v>38</v>
      </c>
      <c r="G95" s="16">
        <f t="shared" si="8"/>
        <v>0</v>
      </c>
      <c r="H95" s="62"/>
    </row>
    <row r="96" spans="1:8" s="73" customFormat="1" ht="18.75" customHeight="1" x14ac:dyDescent="0.25">
      <c r="A96" s="10"/>
      <c r="B96" s="53" t="s">
        <v>90</v>
      </c>
      <c r="C96" s="50"/>
      <c r="D96" s="63">
        <v>37440</v>
      </c>
      <c r="E96" s="63">
        <v>37440</v>
      </c>
      <c r="F96" s="63">
        <v>37440</v>
      </c>
      <c r="G96" s="16">
        <f t="shared" si="8"/>
        <v>0</v>
      </c>
      <c r="H96" s="62"/>
    </row>
    <row r="97" spans="1:11" ht="81.75" customHeight="1" x14ac:dyDescent="0.25">
      <c r="A97" s="10" t="s">
        <v>66</v>
      </c>
      <c r="B97" s="24" t="s">
        <v>122</v>
      </c>
      <c r="C97" s="50" t="s">
        <v>22</v>
      </c>
      <c r="D97" s="63">
        <f>SUM(D99:D100)</f>
        <v>186932</v>
      </c>
      <c r="E97" s="63">
        <f>SUM(E99:E100)</f>
        <v>186932</v>
      </c>
      <c r="F97" s="63">
        <f>SUM(F99:F100)</f>
        <v>186932</v>
      </c>
      <c r="G97" s="16">
        <f t="shared" si="8"/>
        <v>0</v>
      </c>
      <c r="H97" s="16" t="s">
        <v>11</v>
      </c>
    </row>
    <row r="98" spans="1:11" s="73" customFormat="1" ht="18.75" customHeight="1" x14ac:dyDescent="0.25">
      <c r="A98" s="10"/>
      <c r="B98" s="53" t="s">
        <v>7</v>
      </c>
      <c r="C98" s="50"/>
      <c r="D98" s="63"/>
      <c r="E98" s="63"/>
      <c r="F98" s="63"/>
      <c r="G98" s="16">
        <f t="shared" si="8"/>
        <v>0</v>
      </c>
      <c r="H98" s="62"/>
    </row>
    <row r="99" spans="1:11" s="73" customFormat="1" ht="18.75" customHeight="1" x14ac:dyDescent="0.25">
      <c r="A99" s="10"/>
      <c r="B99" s="7" t="s">
        <v>10</v>
      </c>
      <c r="C99" s="50"/>
      <c r="D99" s="63">
        <v>187</v>
      </c>
      <c r="E99" s="63">
        <v>187</v>
      </c>
      <c r="F99" s="63">
        <v>187</v>
      </c>
      <c r="G99" s="16">
        <f t="shared" si="8"/>
        <v>0</v>
      </c>
      <c r="H99" s="62"/>
    </row>
    <row r="100" spans="1:11" s="73" customFormat="1" ht="18.75" customHeight="1" x14ac:dyDescent="0.25">
      <c r="A100" s="10"/>
      <c r="B100" s="53" t="s">
        <v>90</v>
      </c>
      <c r="C100" s="50"/>
      <c r="D100" s="63">
        <v>186745</v>
      </c>
      <c r="E100" s="63">
        <v>186745</v>
      </c>
      <c r="F100" s="63">
        <v>186745</v>
      </c>
      <c r="G100" s="16">
        <f t="shared" si="8"/>
        <v>0</v>
      </c>
      <c r="H100" s="62"/>
    </row>
    <row r="101" spans="1:11" s="73" customFormat="1" ht="18.75" customHeight="1" x14ac:dyDescent="0.25">
      <c r="A101" s="15" t="s">
        <v>61</v>
      </c>
      <c r="B101" s="8" t="s">
        <v>31</v>
      </c>
      <c r="C101" s="21" t="s">
        <v>32</v>
      </c>
      <c r="D101" s="18">
        <f>D102</f>
        <v>100369.2</v>
      </c>
      <c r="E101" s="18">
        <f>E102</f>
        <v>100368.5</v>
      </c>
      <c r="F101" s="18">
        <f>F102</f>
        <v>100368.5</v>
      </c>
      <c r="G101" s="16">
        <f t="shared" si="8"/>
        <v>0</v>
      </c>
      <c r="H101" s="62"/>
    </row>
    <row r="102" spans="1:11" s="43" customFormat="1" ht="21.75" customHeight="1" x14ac:dyDescent="0.25">
      <c r="A102" s="46"/>
      <c r="B102" s="48" t="s">
        <v>110</v>
      </c>
      <c r="C102" s="48" t="s">
        <v>34</v>
      </c>
      <c r="D102" s="59">
        <f>D104</f>
        <v>100369.2</v>
      </c>
      <c r="E102" s="59">
        <f>E104</f>
        <v>100368.5</v>
      </c>
      <c r="F102" s="59">
        <f>F104</f>
        <v>100368.5</v>
      </c>
      <c r="G102" s="16">
        <f t="shared" si="8"/>
        <v>0</v>
      </c>
      <c r="H102" s="45"/>
    </row>
    <row r="103" spans="1:11" s="43" customFormat="1" ht="34.5" customHeight="1" x14ac:dyDescent="0.25">
      <c r="A103" s="46"/>
      <c r="B103" s="56" t="s">
        <v>33</v>
      </c>
      <c r="C103" s="21" t="s">
        <v>34</v>
      </c>
      <c r="D103" s="59">
        <f>D104</f>
        <v>100369.2</v>
      </c>
      <c r="E103" s="59">
        <f>E104</f>
        <v>100368.5</v>
      </c>
      <c r="F103" s="59">
        <f>F104</f>
        <v>100368.5</v>
      </c>
      <c r="G103" s="16">
        <f t="shared" si="8"/>
        <v>0</v>
      </c>
      <c r="H103" s="45"/>
    </row>
    <row r="104" spans="1:11" s="73" customFormat="1" ht="39" customHeight="1" x14ac:dyDescent="0.25">
      <c r="A104" s="37"/>
      <c r="B104" s="56" t="s">
        <v>109</v>
      </c>
      <c r="C104" s="21" t="s">
        <v>34</v>
      </c>
      <c r="D104" s="18">
        <f>D106+D107</f>
        <v>100369.2</v>
      </c>
      <c r="E104" s="18">
        <f>E106+E107</f>
        <v>100368.5</v>
      </c>
      <c r="F104" s="18">
        <f>F106+F107</f>
        <v>100368.5</v>
      </c>
      <c r="G104" s="16">
        <f t="shared" si="8"/>
        <v>0</v>
      </c>
      <c r="H104" s="62"/>
    </row>
    <row r="105" spans="1:11" s="73" customFormat="1" ht="18.75" customHeight="1" x14ac:dyDescent="0.25">
      <c r="A105" s="37"/>
      <c r="B105" s="22" t="s">
        <v>7</v>
      </c>
      <c r="C105" s="21"/>
      <c r="D105" s="18"/>
      <c r="E105" s="18"/>
      <c r="F105" s="18"/>
      <c r="G105" s="16">
        <f t="shared" si="8"/>
        <v>0</v>
      </c>
      <c r="H105" s="62"/>
    </row>
    <row r="106" spans="1:11" s="73" customFormat="1" ht="18.75" customHeight="1" x14ac:dyDescent="0.25">
      <c r="A106" s="37"/>
      <c r="B106" s="7" t="s">
        <v>10</v>
      </c>
      <c r="C106" s="21"/>
      <c r="D106" s="49">
        <f>D110</f>
        <v>26498</v>
      </c>
      <c r="E106" s="17">
        <f>E110</f>
        <v>26497.3</v>
      </c>
      <c r="F106" s="17">
        <f>F110</f>
        <v>26497.3</v>
      </c>
      <c r="G106" s="16">
        <f t="shared" si="8"/>
        <v>0</v>
      </c>
      <c r="H106" s="62"/>
      <c r="K106" s="75"/>
    </row>
    <row r="107" spans="1:11" s="73" customFormat="1" ht="18.75" customHeight="1" x14ac:dyDescent="0.25">
      <c r="A107" s="37"/>
      <c r="B107" s="53" t="s">
        <v>90</v>
      </c>
      <c r="C107" s="21"/>
      <c r="D107" s="17">
        <f t="shared" ref="D107:F107" si="10">D111</f>
        <v>73871.199999999997</v>
      </c>
      <c r="E107" s="17">
        <f t="shared" ref="E107" si="11">E111</f>
        <v>73871.199999999997</v>
      </c>
      <c r="F107" s="17">
        <f t="shared" si="10"/>
        <v>73871.199999999997</v>
      </c>
      <c r="G107" s="16">
        <f t="shared" si="8"/>
        <v>0</v>
      </c>
      <c r="H107" s="62"/>
    </row>
    <row r="108" spans="1:11" ht="57" customHeight="1" x14ac:dyDescent="0.25">
      <c r="A108" s="50" t="s">
        <v>46</v>
      </c>
      <c r="B108" s="61" t="s">
        <v>108</v>
      </c>
      <c r="C108" s="50" t="s">
        <v>58</v>
      </c>
      <c r="D108" s="62">
        <f>D110+D111</f>
        <v>100369.2</v>
      </c>
      <c r="E108" s="62">
        <f>E110+E111</f>
        <v>100368.5</v>
      </c>
      <c r="F108" s="62">
        <f>F110+F111</f>
        <v>100368.5</v>
      </c>
      <c r="G108" s="16">
        <f t="shared" si="8"/>
        <v>0</v>
      </c>
      <c r="H108" s="62" t="s">
        <v>35</v>
      </c>
    </row>
    <row r="109" spans="1:11" s="73" customFormat="1" ht="18.75" customHeight="1" x14ac:dyDescent="0.25">
      <c r="A109" s="37"/>
      <c r="B109" s="22" t="s">
        <v>7</v>
      </c>
      <c r="C109" s="19"/>
      <c r="D109" s="17"/>
      <c r="E109" s="17"/>
      <c r="F109" s="17"/>
      <c r="G109" s="16">
        <f t="shared" si="8"/>
        <v>0</v>
      </c>
      <c r="H109" s="62"/>
    </row>
    <row r="110" spans="1:11" s="73" customFormat="1" ht="18.75" customHeight="1" x14ac:dyDescent="0.25">
      <c r="A110" s="37"/>
      <c r="B110" s="7" t="s">
        <v>10</v>
      </c>
      <c r="C110" s="19"/>
      <c r="D110" s="49">
        <v>26498</v>
      </c>
      <c r="E110" s="17">
        <v>26497.3</v>
      </c>
      <c r="F110" s="17">
        <v>26497.3</v>
      </c>
      <c r="G110" s="16">
        <f t="shared" ref="G110:G187" si="12">F110-E110</f>
        <v>0</v>
      </c>
      <c r="H110" s="62"/>
    </row>
    <row r="111" spans="1:11" s="73" customFormat="1" ht="18.75" customHeight="1" x14ac:dyDescent="0.25">
      <c r="A111" s="10"/>
      <c r="B111" s="53" t="s">
        <v>90</v>
      </c>
      <c r="C111" s="50"/>
      <c r="D111" s="62">
        <v>73871.199999999997</v>
      </c>
      <c r="E111" s="62">
        <v>73871.199999999997</v>
      </c>
      <c r="F111" s="62">
        <v>73871.199999999997</v>
      </c>
      <c r="G111" s="16">
        <f t="shared" si="12"/>
        <v>0</v>
      </c>
      <c r="H111" s="62"/>
    </row>
    <row r="112" spans="1:11" s="73" customFormat="1" ht="24.75" customHeight="1" x14ac:dyDescent="0.25">
      <c r="A112" s="15" t="s">
        <v>62</v>
      </c>
      <c r="B112" s="8" t="s">
        <v>26</v>
      </c>
      <c r="C112" s="9" t="s">
        <v>27</v>
      </c>
      <c r="D112" s="5">
        <f>D118</f>
        <v>7318060.7999999989</v>
      </c>
      <c r="E112" s="5">
        <f>E118</f>
        <v>7299671.5</v>
      </c>
      <c r="F112" s="5">
        <f>F118</f>
        <v>7338766.5</v>
      </c>
      <c r="G112" s="86">
        <f>G118</f>
        <v>39095</v>
      </c>
      <c r="H112" s="62"/>
    </row>
    <row r="113" spans="1:9" s="73" customFormat="1" ht="18.75" customHeight="1" x14ac:dyDescent="0.25">
      <c r="A113" s="10"/>
      <c r="B113" s="53" t="s">
        <v>7</v>
      </c>
      <c r="C113" s="50"/>
      <c r="D113" s="62"/>
      <c r="E113" s="62"/>
      <c r="F113" s="62"/>
      <c r="G113" s="16">
        <f t="shared" si="12"/>
        <v>0</v>
      </c>
      <c r="H113" s="62"/>
    </row>
    <row r="114" spans="1:9" s="73" customFormat="1" ht="18.75" customHeight="1" x14ac:dyDescent="0.25">
      <c r="A114" s="10"/>
      <c r="B114" s="7" t="s">
        <v>10</v>
      </c>
      <c r="C114" s="50"/>
      <c r="D114" s="63">
        <f>D130+D160+D123+D156+D135+D150+D140+D145+D165</f>
        <v>1612057</v>
      </c>
      <c r="E114" s="63">
        <f>E130+E160+E123+E156+E135+E150+E140+E145+E165</f>
        <v>1607347.5</v>
      </c>
      <c r="F114" s="63">
        <f>F130+F160+F123+F156+F135+F150+F140+F145+F165+F175+F179+F169</f>
        <v>1264627.5999999999</v>
      </c>
      <c r="G114" s="16">
        <f>G130+G160+G123+G156+G135+G150+G140+G145+G165+G175+G179+G169</f>
        <v>-342719.89999999997</v>
      </c>
      <c r="H114" s="62"/>
      <c r="I114" s="57"/>
    </row>
    <row r="115" spans="1:9" s="73" customFormat="1" ht="18.75" customHeight="1" x14ac:dyDescent="0.25">
      <c r="A115" s="10"/>
      <c r="B115" s="53" t="s">
        <v>90</v>
      </c>
      <c r="C115" s="50"/>
      <c r="D115" s="62">
        <f>D131+D161+D124+D157+D136+D151+D141+D146+D166</f>
        <v>4494208.3</v>
      </c>
      <c r="E115" s="62">
        <f>E131+E161+E124+E157+E136+E151+E141+E146+E166</f>
        <v>4480528.4999999991</v>
      </c>
      <c r="F115" s="62">
        <f>F131+F161+F124+F157+F136+F151+F141+F146+F166+F176+F180+F170</f>
        <v>4551184.5</v>
      </c>
      <c r="G115" s="16">
        <f>G131+G161+G124+G157+G136+G151+G141+G146+G166+G176+G180+G170</f>
        <v>70656</v>
      </c>
      <c r="H115" s="62"/>
    </row>
    <row r="116" spans="1:9" s="73" customFormat="1" ht="18.75" customHeight="1" x14ac:dyDescent="0.25">
      <c r="A116" s="10"/>
      <c r="B116" s="7" t="s">
        <v>8</v>
      </c>
      <c r="C116" s="50"/>
      <c r="D116" s="62">
        <f>D137+D152+D147+D142</f>
        <v>1211795.5</v>
      </c>
      <c r="E116" s="62">
        <f>E137+E152+E147+E142</f>
        <v>1211795.5</v>
      </c>
      <c r="F116" s="62">
        <f>F137+F152+F147+F142+F132</f>
        <v>1522954.4</v>
      </c>
      <c r="G116" s="16">
        <f>G137+G152+G147+G142+G132</f>
        <v>311158.90000000002</v>
      </c>
      <c r="H116" s="62"/>
      <c r="I116" s="57"/>
    </row>
    <row r="117" spans="1:9" s="43" customFormat="1" ht="18.75" customHeight="1" x14ac:dyDescent="0.25">
      <c r="A117" s="44"/>
      <c r="B117" s="6" t="s">
        <v>85</v>
      </c>
      <c r="C117" s="41" t="s">
        <v>29</v>
      </c>
      <c r="D117" s="42">
        <f>D118</f>
        <v>7318060.7999999989</v>
      </c>
      <c r="E117" s="42">
        <f>E118</f>
        <v>7299671.5</v>
      </c>
      <c r="F117" s="42">
        <f>F118</f>
        <v>7338766.5</v>
      </c>
      <c r="G117" s="16">
        <f t="shared" si="12"/>
        <v>39095</v>
      </c>
      <c r="H117" s="42"/>
    </row>
    <row r="118" spans="1:9" s="73" customFormat="1" ht="33" x14ac:dyDescent="0.25">
      <c r="A118" s="10"/>
      <c r="B118" s="56" t="s">
        <v>28</v>
      </c>
      <c r="C118" s="54" t="s">
        <v>29</v>
      </c>
      <c r="D118" s="5">
        <f>SUM(D119,D126)</f>
        <v>7318060.7999999989</v>
      </c>
      <c r="E118" s="5">
        <f>SUM(E119,E126)</f>
        <v>7299671.5</v>
      </c>
      <c r="F118" s="5">
        <f>SUM(F119,F126)</f>
        <v>7338766.5</v>
      </c>
      <c r="G118" s="16">
        <f t="shared" si="12"/>
        <v>39095</v>
      </c>
      <c r="H118" s="62"/>
    </row>
    <row r="119" spans="1:9" s="73" customFormat="1" ht="29.25" customHeight="1" x14ac:dyDescent="0.25">
      <c r="A119" s="10"/>
      <c r="B119" s="56" t="s">
        <v>30</v>
      </c>
      <c r="C119" s="54" t="s">
        <v>29</v>
      </c>
      <c r="D119" s="51">
        <f>SUM(D120)</f>
        <v>342324</v>
      </c>
      <c r="E119" s="51">
        <f>SUM(E120)</f>
        <v>0</v>
      </c>
      <c r="F119" s="51">
        <f>SUM(F120)</f>
        <v>0</v>
      </c>
      <c r="G119" s="16">
        <f t="shared" si="12"/>
        <v>0</v>
      </c>
      <c r="H119" s="62"/>
    </row>
    <row r="120" spans="1:9" s="73" customFormat="1" ht="36" customHeight="1" x14ac:dyDescent="0.25">
      <c r="A120" s="10"/>
      <c r="B120" s="56" t="s">
        <v>51</v>
      </c>
      <c r="C120" s="54" t="s">
        <v>29</v>
      </c>
      <c r="D120" s="51">
        <f>D121</f>
        <v>342324</v>
      </c>
      <c r="E120" s="51">
        <f>E121</f>
        <v>0</v>
      </c>
      <c r="F120" s="51">
        <f>F121</f>
        <v>0</v>
      </c>
      <c r="G120" s="16">
        <f t="shared" si="12"/>
        <v>0</v>
      </c>
      <c r="H120" s="62"/>
    </row>
    <row r="121" spans="1:9" ht="51" customHeight="1" x14ac:dyDescent="0.25">
      <c r="A121" s="10"/>
      <c r="B121" s="61" t="s">
        <v>104</v>
      </c>
      <c r="C121" s="50" t="s">
        <v>29</v>
      </c>
      <c r="D121" s="63">
        <f>SUM(D123:D125)</f>
        <v>342324</v>
      </c>
      <c r="E121" s="63">
        <f>SUM(E123:E125)</f>
        <v>0</v>
      </c>
      <c r="F121" s="63">
        <f>SUM(F123:F125)</f>
        <v>0</v>
      </c>
      <c r="G121" s="16">
        <f t="shared" si="12"/>
        <v>0</v>
      </c>
      <c r="H121" s="62" t="s">
        <v>35</v>
      </c>
    </row>
    <row r="122" spans="1:9" s="73" customFormat="1" ht="18.75" customHeight="1" x14ac:dyDescent="0.25">
      <c r="A122" s="10"/>
      <c r="B122" s="53" t="s">
        <v>7</v>
      </c>
      <c r="C122" s="54"/>
      <c r="D122" s="51"/>
      <c r="E122" s="51"/>
      <c r="F122" s="51"/>
      <c r="G122" s="16">
        <f t="shared" si="12"/>
        <v>0</v>
      </c>
      <c r="H122" s="62"/>
    </row>
    <row r="123" spans="1:9" s="73" customFormat="1" ht="18.75" customHeight="1" x14ac:dyDescent="0.25">
      <c r="A123" s="10"/>
      <c r="B123" s="7" t="s">
        <v>10</v>
      </c>
      <c r="C123" s="54"/>
      <c r="D123" s="63">
        <v>90374</v>
      </c>
      <c r="E123" s="63"/>
      <c r="F123" s="63"/>
      <c r="G123" s="16">
        <f t="shared" si="12"/>
        <v>0</v>
      </c>
      <c r="H123" s="62"/>
    </row>
    <row r="124" spans="1:9" s="73" customFormat="1" ht="18.75" customHeight="1" x14ac:dyDescent="0.25">
      <c r="A124" s="10"/>
      <c r="B124" s="53" t="s">
        <v>90</v>
      </c>
      <c r="C124" s="54"/>
      <c r="D124" s="63">
        <v>251950</v>
      </c>
      <c r="E124" s="63"/>
      <c r="F124" s="63"/>
      <c r="G124" s="16">
        <f t="shared" si="12"/>
        <v>0</v>
      </c>
      <c r="H124" s="62"/>
    </row>
    <row r="125" spans="1:9" s="73" customFormat="1" ht="18.75" hidden="1" customHeight="1" x14ac:dyDescent="0.25">
      <c r="A125" s="10"/>
      <c r="B125" s="7" t="s">
        <v>8</v>
      </c>
      <c r="C125" s="54"/>
      <c r="D125" s="62"/>
      <c r="E125" s="62"/>
      <c r="F125" s="62"/>
      <c r="G125" s="16">
        <f t="shared" si="12"/>
        <v>0</v>
      </c>
      <c r="H125" s="62"/>
    </row>
    <row r="126" spans="1:9" s="73" customFormat="1" ht="33.75" customHeight="1" x14ac:dyDescent="0.25">
      <c r="A126" s="69"/>
      <c r="B126" s="12" t="s">
        <v>52</v>
      </c>
      <c r="C126" s="54" t="s">
        <v>29</v>
      </c>
      <c r="D126" s="5">
        <f>SUM(D127,D153)</f>
        <v>6975736.7999999989</v>
      </c>
      <c r="E126" s="5">
        <f>SUM(E127,E153)</f>
        <v>7299671.5</v>
      </c>
      <c r="F126" s="5">
        <f>SUM(F127,F153)+F172</f>
        <v>7338766.5</v>
      </c>
      <c r="G126" s="78">
        <f>SUM(G127,G153)+G172</f>
        <v>39095.000000000175</v>
      </c>
      <c r="H126" s="62"/>
    </row>
    <row r="127" spans="1:9" s="73" customFormat="1" ht="24" customHeight="1" x14ac:dyDescent="0.25">
      <c r="A127" s="10"/>
      <c r="B127" s="12" t="s">
        <v>53</v>
      </c>
      <c r="C127" s="54" t="s">
        <v>29</v>
      </c>
      <c r="D127" s="5">
        <f>D128+D133+D148+D138+D143</f>
        <v>5989132.7999999989</v>
      </c>
      <c r="E127" s="5">
        <f>E128+E133+E148+E138+E143</f>
        <v>6508519.2999999998</v>
      </c>
      <c r="F127" s="5">
        <f>F128+F133+F148+F138+F143</f>
        <v>6157174</v>
      </c>
      <c r="G127" s="16">
        <f t="shared" si="12"/>
        <v>-351345.29999999981</v>
      </c>
      <c r="H127" s="62"/>
    </row>
    <row r="128" spans="1:9" ht="53.25" customHeight="1" x14ac:dyDescent="0.25">
      <c r="A128" s="50" t="s">
        <v>47</v>
      </c>
      <c r="B128" s="61" t="s">
        <v>40</v>
      </c>
      <c r="C128" s="50" t="s">
        <v>29</v>
      </c>
      <c r="D128" s="62">
        <f>SUM(D130:D132)</f>
        <v>2810823.9</v>
      </c>
      <c r="E128" s="62">
        <f>SUM(E130:E132)</f>
        <v>3024864.3999999994</v>
      </c>
      <c r="F128" s="62">
        <f>SUM(F130:F132)</f>
        <v>3509763.9</v>
      </c>
      <c r="G128" s="16">
        <f t="shared" si="12"/>
        <v>484899.50000000047</v>
      </c>
      <c r="H128" s="62" t="s">
        <v>35</v>
      </c>
    </row>
    <row r="129" spans="1:8" s="73" customFormat="1" ht="18.75" customHeight="1" x14ac:dyDescent="0.25">
      <c r="A129" s="69"/>
      <c r="B129" s="53" t="s">
        <v>7</v>
      </c>
      <c r="C129" s="54"/>
      <c r="D129" s="5"/>
      <c r="E129" s="5"/>
      <c r="F129" s="5"/>
      <c r="G129" s="16">
        <f t="shared" si="12"/>
        <v>0</v>
      </c>
      <c r="H129" s="62"/>
    </row>
    <row r="130" spans="1:8" s="73" customFormat="1" ht="18.75" customHeight="1" x14ac:dyDescent="0.25">
      <c r="A130" s="10"/>
      <c r="B130" s="7" t="s">
        <v>10</v>
      </c>
      <c r="C130" s="50"/>
      <c r="D130" s="63">
        <v>742058</v>
      </c>
      <c r="E130" s="62">
        <v>798564.2</v>
      </c>
      <c r="F130" s="62">
        <f>482810.3+20000</f>
        <v>502810.3</v>
      </c>
      <c r="G130" s="16">
        <f t="shared" si="12"/>
        <v>-295753.89999999997</v>
      </c>
      <c r="H130" s="62"/>
    </row>
    <row r="131" spans="1:8" s="73" customFormat="1" ht="18.75" customHeight="1" x14ac:dyDescent="0.25">
      <c r="A131" s="10"/>
      <c r="B131" s="53" t="s">
        <v>90</v>
      </c>
      <c r="C131" s="50"/>
      <c r="D131" s="62">
        <v>2068765.9</v>
      </c>
      <c r="E131" s="62">
        <f>2068765.9+157534.3</f>
        <v>2226300.1999999997</v>
      </c>
      <c r="F131" s="62">
        <v>2226300.2000000002</v>
      </c>
      <c r="G131" s="16">
        <f t="shared" si="12"/>
        <v>0</v>
      </c>
      <c r="H131" s="62"/>
    </row>
    <row r="132" spans="1:8" s="73" customFormat="1" ht="18.75" x14ac:dyDescent="0.25">
      <c r="A132" s="10"/>
      <c r="B132" s="7" t="s">
        <v>8</v>
      </c>
      <c r="C132" s="50"/>
      <c r="D132" s="62"/>
      <c r="E132" s="62"/>
      <c r="F132" s="62">
        <v>780653.4</v>
      </c>
      <c r="G132" s="16">
        <f t="shared" si="12"/>
        <v>780653.4</v>
      </c>
      <c r="H132" s="62"/>
    </row>
    <row r="133" spans="1:8" ht="53.25" customHeight="1" x14ac:dyDescent="0.25">
      <c r="A133" s="50" t="s">
        <v>48</v>
      </c>
      <c r="B133" s="61" t="s">
        <v>99</v>
      </c>
      <c r="C133" s="50" t="s">
        <v>29</v>
      </c>
      <c r="D133" s="62">
        <f>SUM(D135+D137+D136)</f>
        <v>1877156.2999999998</v>
      </c>
      <c r="E133" s="62">
        <f>SUM(E135+E137+E136)</f>
        <v>1877155.7</v>
      </c>
      <c r="F133" s="62">
        <f>SUM(F135+F137+F136)</f>
        <v>1877155.7</v>
      </c>
      <c r="G133" s="16">
        <f t="shared" si="12"/>
        <v>0</v>
      </c>
      <c r="H133" s="62" t="s">
        <v>35</v>
      </c>
    </row>
    <row r="134" spans="1:8" s="73" customFormat="1" ht="18.75" customHeight="1" x14ac:dyDescent="0.25">
      <c r="A134" s="69"/>
      <c r="B134" s="53" t="s">
        <v>7</v>
      </c>
      <c r="C134" s="54"/>
      <c r="D134" s="5"/>
      <c r="E134" s="5"/>
      <c r="F134" s="5"/>
      <c r="G134" s="16">
        <f t="shared" si="12"/>
        <v>0</v>
      </c>
      <c r="H134" s="62"/>
    </row>
    <row r="135" spans="1:8" s="73" customFormat="1" ht="18.75" customHeight="1" x14ac:dyDescent="0.25">
      <c r="A135" s="10"/>
      <c r="B135" s="7" t="s">
        <v>10</v>
      </c>
      <c r="C135" s="50"/>
      <c r="D135" s="63">
        <v>336999</v>
      </c>
      <c r="E135" s="62">
        <v>336998.40000000002</v>
      </c>
      <c r="F135" s="62">
        <v>336998.40000000002</v>
      </c>
      <c r="G135" s="16">
        <f t="shared" si="12"/>
        <v>0</v>
      </c>
      <c r="H135" s="62"/>
    </row>
    <row r="136" spans="1:8" s="73" customFormat="1" ht="18.75" customHeight="1" x14ac:dyDescent="0.25">
      <c r="A136" s="10"/>
      <c r="B136" s="53" t="s">
        <v>90</v>
      </c>
      <c r="C136" s="11"/>
      <c r="D136" s="62">
        <v>939510.7</v>
      </c>
      <c r="E136" s="62">
        <v>939510.7</v>
      </c>
      <c r="F136" s="62">
        <v>939510.7</v>
      </c>
      <c r="G136" s="16">
        <f t="shared" si="12"/>
        <v>0</v>
      </c>
      <c r="H136" s="62"/>
    </row>
    <row r="137" spans="1:8" s="73" customFormat="1" ht="18.75" customHeight="1" x14ac:dyDescent="0.25">
      <c r="A137" s="10"/>
      <c r="B137" s="7" t="s">
        <v>8</v>
      </c>
      <c r="C137" s="50"/>
      <c r="D137" s="62">
        <v>600646.6</v>
      </c>
      <c r="E137" s="62">
        <v>600646.6</v>
      </c>
      <c r="F137" s="62">
        <v>600646.6</v>
      </c>
      <c r="G137" s="16">
        <f t="shared" si="12"/>
        <v>0</v>
      </c>
      <c r="H137" s="62"/>
    </row>
    <row r="138" spans="1:8" ht="53.25" customHeight="1" x14ac:dyDescent="0.25">
      <c r="A138" s="50" t="s">
        <v>67</v>
      </c>
      <c r="B138" s="61" t="s">
        <v>89</v>
      </c>
      <c r="C138" s="50" t="s">
        <v>29</v>
      </c>
      <c r="D138" s="62">
        <f>SUM(D140+D142+D141)</f>
        <v>516615.6</v>
      </c>
      <c r="E138" s="16">
        <f>SUM(E140+E142+E141)</f>
        <v>516615</v>
      </c>
      <c r="F138" s="16">
        <f>SUM(F140+F142+F141)</f>
        <v>442615</v>
      </c>
      <c r="G138" s="16">
        <f t="shared" si="12"/>
        <v>-74000</v>
      </c>
      <c r="H138" s="62" t="s">
        <v>35</v>
      </c>
    </row>
    <row r="139" spans="1:8" s="73" customFormat="1" ht="18.75" customHeight="1" x14ac:dyDescent="0.25">
      <c r="A139" s="69"/>
      <c r="B139" s="53" t="s">
        <v>7</v>
      </c>
      <c r="C139" s="54"/>
      <c r="D139" s="5"/>
      <c r="E139" s="78"/>
      <c r="F139" s="78"/>
      <c r="G139" s="16">
        <f t="shared" si="12"/>
        <v>0</v>
      </c>
      <c r="H139" s="62"/>
    </row>
    <row r="140" spans="1:8" s="73" customFormat="1" ht="18.75" customHeight="1" x14ac:dyDescent="0.25">
      <c r="A140" s="10"/>
      <c r="B140" s="7" t="s">
        <v>10</v>
      </c>
      <c r="C140" s="50"/>
      <c r="D140" s="63">
        <v>136387</v>
      </c>
      <c r="E140" s="16">
        <v>136386.4</v>
      </c>
      <c r="F140" s="16">
        <v>62386.400000000001</v>
      </c>
      <c r="G140" s="16">
        <f t="shared" si="12"/>
        <v>-74000</v>
      </c>
      <c r="H140" s="62"/>
    </row>
    <row r="141" spans="1:8" s="73" customFormat="1" ht="18.75" x14ac:dyDescent="0.25">
      <c r="A141" s="10"/>
      <c r="B141" s="53" t="s">
        <v>90</v>
      </c>
      <c r="C141" s="11"/>
      <c r="D141" s="62">
        <v>380228.6</v>
      </c>
      <c r="E141" s="16">
        <v>380228.6</v>
      </c>
      <c r="F141" s="16">
        <v>380228.6</v>
      </c>
      <c r="G141" s="16">
        <f t="shared" si="12"/>
        <v>0</v>
      </c>
      <c r="H141" s="62"/>
    </row>
    <row r="142" spans="1:8" s="73" customFormat="1" ht="18.75" hidden="1" x14ac:dyDescent="0.25">
      <c r="A142" s="10"/>
      <c r="B142" s="7" t="s">
        <v>8</v>
      </c>
      <c r="C142" s="50"/>
      <c r="D142" s="62"/>
      <c r="E142" s="62"/>
      <c r="F142" s="62"/>
      <c r="G142" s="16">
        <f t="shared" si="12"/>
        <v>0</v>
      </c>
      <c r="H142" s="62"/>
    </row>
    <row r="143" spans="1:8" ht="53.25" customHeight="1" x14ac:dyDescent="0.25">
      <c r="A143" s="50"/>
      <c r="B143" s="61" t="s">
        <v>112</v>
      </c>
      <c r="C143" s="50" t="s">
        <v>29</v>
      </c>
      <c r="D143" s="62">
        <f>SUM(D145+D147+D146)</f>
        <v>506897.7</v>
      </c>
      <c r="E143" s="62">
        <f>SUM(E145+E147+E146)</f>
        <v>812244.79999999993</v>
      </c>
      <c r="F143" s="62">
        <f>SUM(F145+F147+F146)</f>
        <v>0</v>
      </c>
      <c r="G143" s="16">
        <f t="shared" si="12"/>
        <v>-812244.79999999993</v>
      </c>
      <c r="H143" s="62" t="s">
        <v>35</v>
      </c>
    </row>
    <row r="144" spans="1:8" s="73" customFormat="1" ht="18.75" customHeight="1" x14ac:dyDescent="0.25">
      <c r="A144" s="69"/>
      <c r="B144" s="53" t="s">
        <v>7</v>
      </c>
      <c r="C144" s="50"/>
      <c r="D144" s="5"/>
      <c r="E144" s="5"/>
      <c r="F144" s="5"/>
      <c r="G144" s="16">
        <f t="shared" si="12"/>
        <v>0</v>
      </c>
      <c r="H144" s="62"/>
    </row>
    <row r="145" spans="1:11" s="73" customFormat="1" ht="18.75" customHeight="1" x14ac:dyDescent="0.25">
      <c r="A145" s="10"/>
      <c r="B145" s="7" t="s">
        <v>10</v>
      </c>
      <c r="C145" s="50"/>
      <c r="D145" s="63">
        <v>9875</v>
      </c>
      <c r="E145" s="62">
        <v>90486.2</v>
      </c>
      <c r="F145" s="62"/>
      <c r="G145" s="16">
        <f t="shared" si="12"/>
        <v>-90486.2</v>
      </c>
      <c r="H145" s="62"/>
    </row>
    <row r="146" spans="1:11" s="73" customFormat="1" ht="18.75" customHeight="1" x14ac:dyDescent="0.25">
      <c r="A146" s="10"/>
      <c r="B146" s="53" t="s">
        <v>90</v>
      </c>
      <c r="C146" s="11"/>
      <c r="D146" s="62">
        <v>27528.2</v>
      </c>
      <c r="E146" s="62">
        <f>27528.2+224735.9</f>
        <v>252264.1</v>
      </c>
      <c r="F146" s="62"/>
      <c r="G146" s="16">
        <f t="shared" si="12"/>
        <v>-252264.1</v>
      </c>
      <c r="H146" s="62"/>
    </row>
    <row r="147" spans="1:11" s="73" customFormat="1" ht="18.75" customHeight="1" x14ac:dyDescent="0.25">
      <c r="A147" s="10"/>
      <c r="B147" s="7" t="s">
        <v>8</v>
      </c>
      <c r="C147" s="50"/>
      <c r="D147" s="62">
        <v>469494.5</v>
      </c>
      <c r="E147" s="62">
        <v>469494.5</v>
      </c>
      <c r="F147" s="62"/>
      <c r="G147" s="16">
        <f t="shared" si="12"/>
        <v>-469494.5</v>
      </c>
      <c r="H147" s="62"/>
    </row>
    <row r="148" spans="1:11" ht="53.25" customHeight="1" x14ac:dyDescent="0.25">
      <c r="A148" s="50" t="s">
        <v>69</v>
      </c>
      <c r="B148" s="61" t="s">
        <v>103</v>
      </c>
      <c r="C148" s="50" t="s">
        <v>29</v>
      </c>
      <c r="D148" s="62">
        <f>SUM(D150+D152+D151)</f>
        <v>277639.3</v>
      </c>
      <c r="E148" s="62">
        <f>SUM(E150+E152+E151)</f>
        <v>277639.40000000002</v>
      </c>
      <c r="F148" s="62">
        <f>SUM(F150+F152+F151)</f>
        <v>327639.40000000002</v>
      </c>
      <c r="G148" s="16">
        <f t="shared" si="12"/>
        <v>50000</v>
      </c>
      <c r="H148" s="62" t="s">
        <v>35</v>
      </c>
    </row>
    <row r="149" spans="1:11" s="73" customFormat="1" ht="18.75" customHeight="1" x14ac:dyDescent="0.25">
      <c r="A149" s="69"/>
      <c r="B149" s="53" t="s">
        <v>7</v>
      </c>
      <c r="C149" s="50"/>
      <c r="D149" s="5"/>
      <c r="E149" s="5"/>
      <c r="F149" s="5"/>
      <c r="G149" s="16">
        <f t="shared" si="12"/>
        <v>0</v>
      </c>
      <c r="H149" s="62"/>
    </row>
    <row r="150" spans="1:11" s="73" customFormat="1" ht="18.75" customHeight="1" x14ac:dyDescent="0.25">
      <c r="A150" s="10"/>
      <c r="B150" s="7" t="s">
        <v>10</v>
      </c>
      <c r="C150" s="50"/>
      <c r="D150" s="63">
        <v>35900</v>
      </c>
      <c r="E150" s="62">
        <v>35900.1</v>
      </c>
      <c r="F150" s="62">
        <v>49100.1</v>
      </c>
      <c r="G150" s="16">
        <f t="shared" si="12"/>
        <v>13200</v>
      </c>
      <c r="H150" s="62"/>
    </row>
    <row r="151" spans="1:11" s="73" customFormat="1" ht="18.75" customHeight="1" x14ac:dyDescent="0.25">
      <c r="A151" s="10"/>
      <c r="B151" s="53" t="s">
        <v>90</v>
      </c>
      <c r="C151" s="11"/>
      <c r="D151" s="62">
        <v>100084.9</v>
      </c>
      <c r="E151" s="62">
        <v>100084.9</v>
      </c>
      <c r="F151" s="62">
        <v>136884.9</v>
      </c>
      <c r="G151" s="16">
        <f t="shared" si="12"/>
        <v>36800</v>
      </c>
      <c r="H151" s="62"/>
    </row>
    <row r="152" spans="1:11" s="73" customFormat="1" ht="18.75" customHeight="1" x14ac:dyDescent="0.25">
      <c r="A152" s="10"/>
      <c r="B152" s="7" t="s">
        <v>8</v>
      </c>
      <c r="C152" s="50"/>
      <c r="D152" s="62">
        <v>141654.39999999999</v>
      </c>
      <c r="E152" s="62">
        <v>141654.39999999999</v>
      </c>
      <c r="F152" s="62">
        <v>141654.39999999999</v>
      </c>
      <c r="G152" s="16">
        <f t="shared" si="12"/>
        <v>0</v>
      </c>
      <c r="H152" s="62"/>
    </row>
    <row r="153" spans="1:11" s="73" customFormat="1" ht="38.25" customHeight="1" x14ac:dyDescent="0.25">
      <c r="A153" s="69"/>
      <c r="B153" s="12" t="s">
        <v>82</v>
      </c>
      <c r="C153" s="54" t="s">
        <v>29</v>
      </c>
      <c r="D153" s="51">
        <f>D154+D158+D163</f>
        <v>986604</v>
      </c>
      <c r="E153" s="5">
        <f>E154+E158+E163</f>
        <v>791152.20000000007</v>
      </c>
      <c r="F153" s="5">
        <f>F154+F158+F163+F167</f>
        <v>1179702.5</v>
      </c>
      <c r="G153" s="78">
        <f>G154+G158+G163+G167</f>
        <v>388550.3</v>
      </c>
      <c r="H153" s="62"/>
    </row>
    <row r="154" spans="1:11" ht="48.75" customHeight="1" x14ac:dyDescent="0.25">
      <c r="A154" s="10" t="s">
        <v>70</v>
      </c>
      <c r="B154" s="61" t="s">
        <v>100</v>
      </c>
      <c r="C154" s="50" t="s">
        <v>29</v>
      </c>
      <c r="D154" s="62">
        <f>SUM(D156+D157)</f>
        <v>438403.7</v>
      </c>
      <c r="E154" s="62">
        <f>SUM(E156+E157)</f>
        <v>438604.30000000005</v>
      </c>
      <c r="F154" s="62">
        <f>SUM(F156+F157)</f>
        <v>484404.30000000005</v>
      </c>
      <c r="G154" s="16">
        <f t="shared" si="12"/>
        <v>45800</v>
      </c>
      <c r="H154" s="62" t="s">
        <v>35</v>
      </c>
    </row>
    <row r="155" spans="1:11" s="73" customFormat="1" ht="18.75" customHeight="1" x14ac:dyDescent="0.25">
      <c r="A155" s="69"/>
      <c r="B155" s="53" t="s">
        <v>7</v>
      </c>
      <c r="C155" s="54"/>
      <c r="D155" s="5"/>
      <c r="E155" s="5"/>
      <c r="F155" s="5"/>
      <c r="G155" s="16">
        <f t="shared" si="12"/>
        <v>0</v>
      </c>
      <c r="H155" s="62"/>
    </row>
    <row r="156" spans="1:11" s="73" customFormat="1" ht="18.75" customHeight="1" x14ac:dyDescent="0.25">
      <c r="A156" s="10"/>
      <c r="B156" s="7" t="s">
        <v>10</v>
      </c>
      <c r="C156" s="50"/>
      <c r="D156" s="63">
        <v>115739</v>
      </c>
      <c r="E156" s="62">
        <f>115739+200.6</f>
        <v>115939.6</v>
      </c>
      <c r="F156" s="62">
        <v>127883.6</v>
      </c>
      <c r="G156" s="16">
        <f t="shared" si="12"/>
        <v>11944</v>
      </c>
      <c r="H156" s="62"/>
    </row>
    <row r="157" spans="1:11" s="73" customFormat="1" ht="18.75" customHeight="1" x14ac:dyDescent="0.25">
      <c r="A157" s="10"/>
      <c r="B157" s="53" t="s">
        <v>90</v>
      </c>
      <c r="C157" s="11"/>
      <c r="D157" s="62">
        <v>322664.7</v>
      </c>
      <c r="E157" s="62">
        <v>322664.7</v>
      </c>
      <c r="F157" s="62">
        <v>356520.7</v>
      </c>
      <c r="G157" s="16">
        <f t="shared" si="12"/>
        <v>33856</v>
      </c>
      <c r="H157" s="62"/>
    </row>
    <row r="158" spans="1:11" ht="47.25" customHeight="1" x14ac:dyDescent="0.25">
      <c r="A158" s="50" t="s">
        <v>71</v>
      </c>
      <c r="B158" s="61" t="s">
        <v>94</v>
      </c>
      <c r="C158" s="50" t="s">
        <v>29</v>
      </c>
      <c r="D158" s="62">
        <f>SUM(D160:D162)</f>
        <v>298200.3</v>
      </c>
      <c r="E158" s="62">
        <f>SUM(E160:E162)</f>
        <v>298200.09999999998</v>
      </c>
      <c r="F158" s="62">
        <f>SUM(F160:F162)</f>
        <v>298200.09999999998</v>
      </c>
      <c r="G158" s="16">
        <f t="shared" si="12"/>
        <v>0</v>
      </c>
      <c r="H158" s="62" t="s">
        <v>35</v>
      </c>
    </row>
    <row r="159" spans="1:11" s="73" customFormat="1" ht="18.75" customHeight="1" x14ac:dyDescent="0.25">
      <c r="A159" s="69"/>
      <c r="B159" s="53" t="s">
        <v>7</v>
      </c>
      <c r="C159" s="54"/>
      <c r="D159" s="5"/>
      <c r="E159" s="5"/>
      <c r="F159" s="5"/>
      <c r="G159" s="16">
        <f t="shared" si="12"/>
        <v>0</v>
      </c>
      <c r="H159" s="62"/>
    </row>
    <row r="160" spans="1:11" s="73" customFormat="1" ht="18.75" customHeight="1" x14ac:dyDescent="0.25">
      <c r="A160" s="10"/>
      <c r="B160" s="7" t="s">
        <v>10</v>
      </c>
      <c r="C160" s="50"/>
      <c r="D160" s="63">
        <v>78725</v>
      </c>
      <c r="E160" s="62">
        <v>78724.800000000003</v>
      </c>
      <c r="F160" s="62">
        <v>78724.800000000003</v>
      </c>
      <c r="G160" s="16">
        <f t="shared" si="12"/>
        <v>0</v>
      </c>
      <c r="H160" s="62"/>
      <c r="K160" s="75"/>
    </row>
    <row r="161" spans="1:11" s="73" customFormat="1" ht="18.75" customHeight="1" x14ac:dyDescent="0.25">
      <c r="A161" s="10"/>
      <c r="B161" s="53" t="s">
        <v>90</v>
      </c>
      <c r="C161" s="11"/>
      <c r="D161" s="62">
        <v>219475.3</v>
      </c>
      <c r="E161" s="62">
        <v>219475.3</v>
      </c>
      <c r="F161" s="62">
        <v>219475.3</v>
      </c>
      <c r="G161" s="16">
        <f t="shared" si="12"/>
        <v>0</v>
      </c>
      <c r="H161" s="62"/>
    </row>
    <row r="162" spans="1:11" s="73" customFormat="1" ht="18.75" hidden="1" customHeight="1" x14ac:dyDescent="0.25">
      <c r="A162" s="10"/>
      <c r="B162" s="7" t="s">
        <v>8</v>
      </c>
      <c r="C162" s="11"/>
      <c r="D162" s="62"/>
      <c r="E162" s="62"/>
      <c r="F162" s="62"/>
      <c r="G162" s="16">
        <f t="shared" si="12"/>
        <v>0</v>
      </c>
      <c r="H162" s="62"/>
    </row>
    <row r="163" spans="1:11" ht="47.25" customHeight="1" x14ac:dyDescent="0.25">
      <c r="A163" s="50" t="s">
        <v>72</v>
      </c>
      <c r="B163" s="61" t="s">
        <v>111</v>
      </c>
      <c r="C163" s="50" t="s">
        <v>29</v>
      </c>
      <c r="D163" s="63">
        <f>SUM(D165:D166)</f>
        <v>250000</v>
      </c>
      <c r="E163" s="62">
        <f>SUM(E165:E166)</f>
        <v>54347.8</v>
      </c>
      <c r="F163" s="62">
        <f>SUM(F165:F166)</f>
        <v>54347.8</v>
      </c>
      <c r="G163" s="16">
        <f t="shared" si="12"/>
        <v>0</v>
      </c>
      <c r="H163" s="62" t="s">
        <v>35</v>
      </c>
    </row>
    <row r="164" spans="1:11" s="73" customFormat="1" ht="18.75" customHeight="1" x14ac:dyDescent="0.25">
      <c r="A164" s="69"/>
      <c r="B164" s="53" t="s">
        <v>7</v>
      </c>
      <c r="C164" s="54"/>
      <c r="D164" s="5"/>
      <c r="E164" s="5"/>
      <c r="F164" s="5"/>
      <c r="G164" s="16">
        <f t="shared" si="12"/>
        <v>0</v>
      </c>
      <c r="H164" s="62"/>
    </row>
    <row r="165" spans="1:11" s="73" customFormat="1" ht="18.75" customHeight="1" x14ac:dyDescent="0.25">
      <c r="A165" s="10"/>
      <c r="B165" s="7" t="s">
        <v>10</v>
      </c>
      <c r="C165" s="50"/>
      <c r="D165" s="63">
        <v>66000</v>
      </c>
      <c r="E165" s="62">
        <v>14347.8</v>
      </c>
      <c r="F165" s="62">
        <v>14347.8</v>
      </c>
      <c r="G165" s="16">
        <f t="shared" si="12"/>
        <v>0</v>
      </c>
      <c r="H165" s="62"/>
      <c r="K165" s="75"/>
    </row>
    <row r="166" spans="1:11" s="73" customFormat="1" ht="18.75" customHeight="1" x14ac:dyDescent="0.25">
      <c r="A166" s="10"/>
      <c r="B166" s="53" t="s">
        <v>90</v>
      </c>
      <c r="C166" s="11"/>
      <c r="D166" s="63">
        <v>184000</v>
      </c>
      <c r="E166" s="62">
        <f>184000-144000</f>
        <v>40000</v>
      </c>
      <c r="F166" s="62">
        <f>184000-144000</f>
        <v>40000</v>
      </c>
      <c r="G166" s="16">
        <f t="shared" si="12"/>
        <v>0</v>
      </c>
      <c r="H166" s="62"/>
    </row>
    <row r="167" spans="1:11" ht="53.25" customHeight="1" x14ac:dyDescent="0.25">
      <c r="A167" s="50" t="s">
        <v>68</v>
      </c>
      <c r="B167" s="61" t="s">
        <v>112</v>
      </c>
      <c r="C167" s="50" t="s">
        <v>29</v>
      </c>
      <c r="D167" s="62"/>
      <c r="E167" s="62"/>
      <c r="F167" s="62">
        <f>SUM(F169+F171+F170)</f>
        <v>342750.3</v>
      </c>
      <c r="G167" s="16">
        <f t="shared" si="12"/>
        <v>342750.3</v>
      </c>
      <c r="H167" s="62" t="s">
        <v>35</v>
      </c>
    </row>
    <row r="168" spans="1:11" s="73" customFormat="1" ht="18.75" customHeight="1" x14ac:dyDescent="0.25">
      <c r="A168" s="69"/>
      <c r="B168" s="53" t="s">
        <v>7</v>
      </c>
      <c r="C168" s="50"/>
      <c r="D168" s="5"/>
      <c r="E168" s="5"/>
      <c r="F168" s="5"/>
      <c r="G168" s="16">
        <f t="shared" si="12"/>
        <v>0</v>
      </c>
      <c r="H168" s="62"/>
    </row>
    <row r="169" spans="1:11" s="73" customFormat="1" ht="18.75" customHeight="1" x14ac:dyDescent="0.25">
      <c r="A169" s="10"/>
      <c r="B169" s="7" t="s">
        <v>10</v>
      </c>
      <c r="C169" s="50"/>
      <c r="D169" s="63"/>
      <c r="E169" s="62"/>
      <c r="F169" s="62">
        <v>90486.2</v>
      </c>
      <c r="G169" s="16">
        <f t="shared" si="12"/>
        <v>90486.2</v>
      </c>
      <c r="H169" s="62"/>
    </row>
    <row r="170" spans="1:11" s="73" customFormat="1" ht="18.75" customHeight="1" x14ac:dyDescent="0.25">
      <c r="A170" s="10"/>
      <c r="B170" s="53" t="s">
        <v>90</v>
      </c>
      <c r="C170" s="11"/>
      <c r="D170" s="62"/>
      <c r="E170" s="62"/>
      <c r="F170" s="62">
        <f>27528.2+224735.9</f>
        <v>252264.1</v>
      </c>
      <c r="G170" s="16">
        <f t="shared" si="12"/>
        <v>252264.1</v>
      </c>
      <c r="H170" s="62"/>
    </row>
    <row r="171" spans="1:11" s="73" customFormat="1" ht="18.75" customHeight="1" x14ac:dyDescent="0.25">
      <c r="A171" s="10"/>
      <c r="B171" s="7" t="s">
        <v>8</v>
      </c>
      <c r="C171" s="50"/>
      <c r="D171" s="62"/>
      <c r="E171" s="62"/>
      <c r="F171" s="62"/>
      <c r="G171" s="16">
        <f t="shared" si="12"/>
        <v>0</v>
      </c>
      <c r="H171" s="62"/>
    </row>
    <row r="172" spans="1:11" s="73" customFormat="1" ht="42" customHeight="1" x14ac:dyDescent="0.25">
      <c r="A172" s="10"/>
      <c r="B172" s="20" t="s">
        <v>129</v>
      </c>
      <c r="C172" s="21" t="s">
        <v>29</v>
      </c>
      <c r="D172" s="63"/>
      <c r="E172" s="62"/>
      <c r="F172" s="18">
        <v>1890</v>
      </c>
      <c r="G172" s="16">
        <f t="shared" si="12"/>
        <v>1890</v>
      </c>
      <c r="H172" s="62"/>
    </row>
    <row r="173" spans="1:11" s="73" customFormat="1" ht="42.75" customHeight="1" x14ac:dyDescent="0.25">
      <c r="A173" s="10"/>
      <c r="B173" s="79" t="s">
        <v>130</v>
      </c>
      <c r="C173" s="80" t="s">
        <v>29</v>
      </c>
      <c r="D173" s="63"/>
      <c r="E173" s="62"/>
      <c r="F173" s="82">
        <f>SUM(F175:F176)</f>
        <v>945</v>
      </c>
      <c r="G173" s="16">
        <f t="shared" si="12"/>
        <v>945</v>
      </c>
      <c r="H173" s="62"/>
    </row>
    <row r="174" spans="1:11" s="73" customFormat="1" ht="18.75" customHeight="1" x14ac:dyDescent="0.25">
      <c r="A174" s="10"/>
      <c r="B174" s="22" t="s">
        <v>7</v>
      </c>
      <c r="C174" s="19"/>
      <c r="D174" s="63"/>
      <c r="E174" s="62"/>
      <c r="F174" s="17"/>
      <c r="G174" s="16">
        <f t="shared" si="12"/>
        <v>0</v>
      </c>
      <c r="H174" s="62"/>
    </row>
    <row r="175" spans="1:11" s="73" customFormat="1" ht="18.75" customHeight="1" x14ac:dyDescent="0.25">
      <c r="A175" s="10"/>
      <c r="B175" s="7" t="s">
        <v>10</v>
      </c>
      <c r="C175" s="19"/>
      <c r="D175" s="63"/>
      <c r="E175" s="62"/>
      <c r="F175" s="17">
        <v>945</v>
      </c>
      <c r="G175" s="16">
        <f t="shared" si="12"/>
        <v>945</v>
      </c>
      <c r="H175" s="62"/>
    </row>
    <row r="176" spans="1:11" s="73" customFormat="1" ht="18.75" customHeight="1" x14ac:dyDescent="0.25">
      <c r="A176" s="10"/>
      <c r="B176" s="53" t="s">
        <v>131</v>
      </c>
      <c r="C176" s="19"/>
      <c r="D176" s="63"/>
      <c r="E176" s="62"/>
      <c r="F176" s="17"/>
      <c r="G176" s="16">
        <f t="shared" si="12"/>
        <v>0</v>
      </c>
      <c r="H176" s="62"/>
    </row>
    <row r="177" spans="1:11" s="73" customFormat="1" ht="50.25" customHeight="1" x14ac:dyDescent="0.25">
      <c r="A177" s="10"/>
      <c r="B177" s="79" t="s">
        <v>132</v>
      </c>
      <c r="C177" s="81" t="s">
        <v>29</v>
      </c>
      <c r="D177" s="63"/>
      <c r="E177" s="62"/>
      <c r="F177" s="82">
        <f>SUM(F179:F180)</f>
        <v>945</v>
      </c>
      <c r="G177" s="16">
        <f t="shared" si="12"/>
        <v>945</v>
      </c>
      <c r="H177" s="62"/>
    </row>
    <row r="178" spans="1:11" s="73" customFormat="1" ht="18.75" customHeight="1" x14ac:dyDescent="0.25">
      <c r="A178" s="10"/>
      <c r="B178" s="22" t="s">
        <v>7</v>
      </c>
      <c r="C178" s="19"/>
      <c r="D178" s="63"/>
      <c r="E178" s="62"/>
      <c r="F178" s="17"/>
      <c r="G178" s="16">
        <f t="shared" si="12"/>
        <v>0</v>
      </c>
      <c r="H178" s="62"/>
    </row>
    <row r="179" spans="1:11" s="73" customFormat="1" ht="18.75" customHeight="1" x14ac:dyDescent="0.25">
      <c r="A179" s="10"/>
      <c r="B179" s="7" t="s">
        <v>10</v>
      </c>
      <c r="C179" s="19"/>
      <c r="D179" s="63"/>
      <c r="E179" s="62"/>
      <c r="F179" s="17">
        <v>945</v>
      </c>
      <c r="G179" s="16">
        <f t="shared" si="12"/>
        <v>945</v>
      </c>
      <c r="H179" s="62"/>
    </row>
    <row r="180" spans="1:11" s="73" customFormat="1" ht="18.75" customHeight="1" x14ac:dyDescent="0.25">
      <c r="A180" s="10"/>
      <c r="B180" s="53" t="s">
        <v>131</v>
      </c>
      <c r="C180" s="19"/>
      <c r="D180" s="63"/>
      <c r="E180" s="62"/>
      <c r="F180" s="17"/>
      <c r="G180" s="16">
        <f t="shared" si="12"/>
        <v>0</v>
      </c>
      <c r="H180" s="62"/>
    </row>
    <row r="181" spans="1:11" s="73" customFormat="1" ht="18.75" customHeight="1" x14ac:dyDescent="0.25">
      <c r="A181" s="15" t="s">
        <v>64</v>
      </c>
      <c r="B181" s="36" t="s">
        <v>57</v>
      </c>
      <c r="C181" s="21" t="s">
        <v>63</v>
      </c>
      <c r="D181" s="18">
        <f>D182</f>
        <v>246212.2</v>
      </c>
      <c r="E181" s="18">
        <f>E182</f>
        <v>296212.2</v>
      </c>
      <c r="F181" s="18">
        <f>F182</f>
        <v>296212.2</v>
      </c>
      <c r="G181" s="16">
        <f t="shared" si="12"/>
        <v>0</v>
      </c>
      <c r="H181" s="62"/>
    </row>
    <row r="182" spans="1:11" s="43" customFormat="1" ht="18.75" customHeight="1" x14ac:dyDescent="0.25">
      <c r="A182" s="46"/>
      <c r="B182" s="47" t="s">
        <v>86</v>
      </c>
      <c r="C182" s="48" t="s">
        <v>58</v>
      </c>
      <c r="D182" s="59">
        <f>D184</f>
        <v>246212.2</v>
      </c>
      <c r="E182" s="59">
        <f>E184</f>
        <v>296212.2</v>
      </c>
      <c r="F182" s="59">
        <f>F184</f>
        <v>296212.2</v>
      </c>
      <c r="G182" s="16">
        <f t="shared" si="12"/>
        <v>0</v>
      </c>
      <c r="H182" s="45"/>
    </row>
    <row r="183" spans="1:11" s="43" customFormat="1" ht="34.5" customHeight="1" x14ac:dyDescent="0.25">
      <c r="A183" s="46"/>
      <c r="B183" s="56" t="s">
        <v>87</v>
      </c>
      <c r="C183" s="21" t="s">
        <v>58</v>
      </c>
      <c r="D183" s="59">
        <f>D184</f>
        <v>246212.2</v>
      </c>
      <c r="E183" s="59">
        <f>E184</f>
        <v>296212.2</v>
      </c>
      <c r="F183" s="59">
        <f>F184</f>
        <v>296212.2</v>
      </c>
      <c r="G183" s="16">
        <f t="shared" si="12"/>
        <v>0</v>
      </c>
      <c r="H183" s="45"/>
    </row>
    <row r="184" spans="1:11" s="73" customFormat="1" ht="39" customHeight="1" x14ac:dyDescent="0.25">
      <c r="A184" s="37"/>
      <c r="B184" s="20" t="s">
        <v>76</v>
      </c>
      <c r="C184" s="21" t="s">
        <v>58</v>
      </c>
      <c r="D184" s="18">
        <f>D186+D187</f>
        <v>246212.2</v>
      </c>
      <c r="E184" s="18">
        <f>E186+E187</f>
        <v>296212.2</v>
      </c>
      <c r="F184" s="18">
        <f>F186+F187</f>
        <v>296212.2</v>
      </c>
      <c r="G184" s="16">
        <f t="shared" si="12"/>
        <v>0</v>
      </c>
      <c r="H184" s="62"/>
    </row>
    <row r="185" spans="1:11" s="73" customFormat="1" ht="18.75" customHeight="1" x14ac:dyDescent="0.25">
      <c r="A185" s="37"/>
      <c r="B185" s="22" t="s">
        <v>7</v>
      </c>
      <c r="C185" s="21"/>
      <c r="D185" s="18"/>
      <c r="E185" s="18"/>
      <c r="F185" s="18"/>
      <c r="G185" s="16">
        <f t="shared" si="12"/>
        <v>0</v>
      </c>
      <c r="H185" s="62"/>
    </row>
    <row r="186" spans="1:11" s="73" customFormat="1" ht="18.75" customHeight="1" x14ac:dyDescent="0.25">
      <c r="A186" s="37"/>
      <c r="B186" s="7" t="s">
        <v>10</v>
      </c>
      <c r="C186" s="21"/>
      <c r="D186" s="49">
        <f>D190</f>
        <v>65000</v>
      </c>
      <c r="E186" s="49">
        <f>E190</f>
        <v>78200</v>
      </c>
      <c r="F186" s="49">
        <f>F190</f>
        <v>78200</v>
      </c>
      <c r="G186" s="16">
        <f t="shared" si="12"/>
        <v>0</v>
      </c>
      <c r="H186" s="62"/>
      <c r="K186" s="75"/>
    </row>
    <row r="187" spans="1:11" s="73" customFormat="1" ht="18.75" customHeight="1" x14ac:dyDescent="0.25">
      <c r="A187" s="37"/>
      <c r="B187" s="53" t="s">
        <v>90</v>
      </c>
      <c r="C187" s="21"/>
      <c r="D187" s="17">
        <f t="shared" ref="D187:F187" si="13">D191</f>
        <v>181212.2</v>
      </c>
      <c r="E187" s="17">
        <f t="shared" ref="E187" si="14">E191</f>
        <v>218012.2</v>
      </c>
      <c r="F187" s="17">
        <f t="shared" si="13"/>
        <v>218012.2</v>
      </c>
      <c r="G187" s="16">
        <f t="shared" si="12"/>
        <v>0</v>
      </c>
      <c r="H187" s="62"/>
    </row>
    <row r="188" spans="1:11" ht="57" customHeight="1" x14ac:dyDescent="0.25">
      <c r="A188" s="50" t="s">
        <v>73</v>
      </c>
      <c r="B188" s="61" t="s">
        <v>102</v>
      </c>
      <c r="C188" s="50" t="s">
        <v>58</v>
      </c>
      <c r="D188" s="62">
        <f>D190+D191</f>
        <v>246212.2</v>
      </c>
      <c r="E188" s="62">
        <f>E190+E191</f>
        <v>296212.2</v>
      </c>
      <c r="F188" s="62">
        <f>F190+F191</f>
        <v>296212.2</v>
      </c>
      <c r="G188" s="16">
        <f t="shared" ref="G188:G208" si="15">F188-E188</f>
        <v>0</v>
      </c>
      <c r="H188" s="62" t="s">
        <v>35</v>
      </c>
    </row>
    <row r="189" spans="1:11" s="73" customFormat="1" ht="18.75" customHeight="1" x14ac:dyDescent="0.25">
      <c r="A189" s="37"/>
      <c r="B189" s="22" t="s">
        <v>7</v>
      </c>
      <c r="C189" s="19"/>
      <c r="D189" s="17"/>
      <c r="E189" s="17"/>
      <c r="F189" s="17"/>
      <c r="G189" s="16">
        <f t="shared" si="15"/>
        <v>0</v>
      </c>
      <c r="H189" s="62"/>
    </row>
    <row r="190" spans="1:11" s="73" customFormat="1" ht="18.75" customHeight="1" x14ac:dyDescent="0.25">
      <c r="A190" s="37"/>
      <c r="B190" s="7" t="s">
        <v>10</v>
      </c>
      <c r="C190" s="19"/>
      <c r="D190" s="49">
        <v>65000</v>
      </c>
      <c r="E190" s="17">
        <v>78200</v>
      </c>
      <c r="F190" s="17">
        <v>78200</v>
      </c>
      <c r="G190" s="16">
        <f t="shared" si="15"/>
        <v>0</v>
      </c>
      <c r="H190" s="62"/>
    </row>
    <row r="191" spans="1:11" s="73" customFormat="1" ht="18.75" customHeight="1" x14ac:dyDescent="0.25">
      <c r="A191" s="37"/>
      <c r="B191" s="53" t="s">
        <v>90</v>
      </c>
      <c r="C191" s="19"/>
      <c r="D191" s="17">
        <v>181212.2</v>
      </c>
      <c r="E191" s="17">
        <f>181212.2+36800</f>
        <v>218012.2</v>
      </c>
      <c r="F191" s="17">
        <f>181212.2+36800</f>
        <v>218012.2</v>
      </c>
      <c r="G191" s="16">
        <f t="shared" si="15"/>
        <v>0</v>
      </c>
      <c r="H191" s="62"/>
    </row>
    <row r="192" spans="1:11" s="73" customFormat="1" ht="37.9" customHeight="1" x14ac:dyDescent="0.25">
      <c r="A192" s="15" t="s">
        <v>65</v>
      </c>
      <c r="B192" s="38" t="s">
        <v>41</v>
      </c>
      <c r="C192" s="9" t="s">
        <v>42</v>
      </c>
      <c r="D192" s="51">
        <f>D194+D195</f>
        <v>13404</v>
      </c>
      <c r="E192" s="5">
        <f>E194+E195</f>
        <v>23071.800000000003</v>
      </c>
      <c r="F192" s="5">
        <f>F194+F195</f>
        <v>22877.800000000003</v>
      </c>
      <c r="G192" s="16">
        <f t="shared" si="15"/>
        <v>-194</v>
      </c>
      <c r="H192" s="62"/>
    </row>
    <row r="193" spans="1:11" s="73" customFormat="1" ht="18.75" customHeight="1" x14ac:dyDescent="0.25">
      <c r="A193" s="10"/>
      <c r="B193" s="53" t="s">
        <v>7</v>
      </c>
      <c r="C193" s="50"/>
      <c r="D193" s="63"/>
      <c r="E193" s="62"/>
      <c r="F193" s="62"/>
      <c r="G193" s="16">
        <f t="shared" si="15"/>
        <v>0</v>
      </c>
      <c r="H193" s="62"/>
    </row>
    <row r="194" spans="1:11" s="73" customFormat="1" ht="18.75" customHeight="1" x14ac:dyDescent="0.25">
      <c r="A194" s="10"/>
      <c r="B194" s="7" t="s">
        <v>10</v>
      </c>
      <c r="C194" s="50"/>
      <c r="D194" s="63">
        <f t="shared" ref="D194:F195" si="16">D202+D207</f>
        <v>10752</v>
      </c>
      <c r="E194" s="62">
        <f t="shared" ref="E194" si="17">E202+E207</f>
        <v>15879.800000000001</v>
      </c>
      <c r="F194" s="62">
        <f t="shared" si="16"/>
        <v>15685.800000000001</v>
      </c>
      <c r="G194" s="16">
        <f t="shared" si="15"/>
        <v>-194</v>
      </c>
      <c r="H194" s="62"/>
    </row>
    <row r="195" spans="1:11" s="73" customFormat="1" ht="18.75" customHeight="1" x14ac:dyDescent="0.25">
      <c r="A195" s="10"/>
      <c r="B195" s="53" t="s">
        <v>90</v>
      </c>
      <c r="C195" s="50"/>
      <c r="D195" s="63">
        <f t="shared" si="16"/>
        <v>2652</v>
      </c>
      <c r="E195" s="63">
        <f t="shared" ref="E195" si="18">E203+E208</f>
        <v>7192</v>
      </c>
      <c r="F195" s="63">
        <f t="shared" si="16"/>
        <v>7192</v>
      </c>
      <c r="G195" s="16">
        <f t="shared" si="15"/>
        <v>0</v>
      </c>
      <c r="H195" s="62"/>
    </row>
    <row r="196" spans="1:11" s="73" customFormat="1" ht="18.75" hidden="1" customHeight="1" x14ac:dyDescent="0.25">
      <c r="A196" s="10"/>
      <c r="B196" s="7" t="s">
        <v>8</v>
      </c>
      <c r="C196" s="50"/>
      <c r="D196" s="63">
        <v>0</v>
      </c>
      <c r="E196" s="63">
        <v>0</v>
      </c>
      <c r="F196" s="63">
        <v>0</v>
      </c>
      <c r="G196" s="16">
        <f t="shared" si="15"/>
        <v>0</v>
      </c>
      <c r="H196" s="62"/>
    </row>
    <row r="197" spans="1:11" s="73" customFormat="1" ht="37.9" customHeight="1" x14ac:dyDescent="0.25">
      <c r="A197" s="39"/>
      <c r="B197" s="12" t="s">
        <v>54</v>
      </c>
      <c r="C197" s="51" t="s">
        <v>44</v>
      </c>
      <c r="D197" s="51">
        <f t="shared" ref="D197:F198" si="19">D198</f>
        <v>13404</v>
      </c>
      <c r="E197" s="5">
        <f t="shared" si="19"/>
        <v>23071.8</v>
      </c>
      <c r="F197" s="5">
        <f t="shared" si="19"/>
        <v>22877.8</v>
      </c>
      <c r="G197" s="16">
        <f t="shared" si="15"/>
        <v>-194</v>
      </c>
      <c r="H197" s="62"/>
    </row>
    <row r="198" spans="1:11" s="73" customFormat="1" ht="40.5" customHeight="1" x14ac:dyDescent="0.25">
      <c r="A198" s="10"/>
      <c r="B198" s="40" t="s">
        <v>43</v>
      </c>
      <c r="C198" s="51" t="s">
        <v>44</v>
      </c>
      <c r="D198" s="51">
        <f t="shared" si="19"/>
        <v>13404</v>
      </c>
      <c r="E198" s="5">
        <f t="shared" si="19"/>
        <v>23071.8</v>
      </c>
      <c r="F198" s="5">
        <f t="shared" si="19"/>
        <v>22877.8</v>
      </c>
      <c r="G198" s="16">
        <f t="shared" si="15"/>
        <v>-194</v>
      </c>
      <c r="H198" s="62"/>
    </row>
    <row r="199" spans="1:11" s="73" customFormat="1" ht="49.5" customHeight="1" x14ac:dyDescent="0.25">
      <c r="A199" s="10"/>
      <c r="B199" s="23" t="s">
        <v>45</v>
      </c>
      <c r="C199" s="54" t="s">
        <v>44</v>
      </c>
      <c r="D199" s="51">
        <f>D200+D205</f>
        <v>13404</v>
      </c>
      <c r="E199" s="5">
        <f>E200+E205</f>
        <v>23071.8</v>
      </c>
      <c r="F199" s="5">
        <f>F200+F205</f>
        <v>22877.8</v>
      </c>
      <c r="G199" s="16">
        <f t="shared" si="15"/>
        <v>-194</v>
      </c>
      <c r="H199" s="62"/>
    </row>
    <row r="200" spans="1:11" ht="54" customHeight="1" x14ac:dyDescent="0.25">
      <c r="A200" s="50" t="s">
        <v>74</v>
      </c>
      <c r="B200" s="61" t="s">
        <v>101</v>
      </c>
      <c r="C200" s="63" t="s">
        <v>44</v>
      </c>
      <c r="D200" s="63">
        <f>SUM(D202:D203)</f>
        <v>3000</v>
      </c>
      <c r="E200" s="62">
        <f>SUM(E202:E203)</f>
        <v>5902.2</v>
      </c>
      <c r="F200" s="62">
        <f>SUM(F202:F203)</f>
        <v>5902.2</v>
      </c>
      <c r="G200" s="16">
        <f t="shared" si="15"/>
        <v>0</v>
      </c>
      <c r="H200" s="62" t="s">
        <v>35</v>
      </c>
    </row>
    <row r="201" spans="1:11" s="73" customFormat="1" ht="18.75" customHeight="1" x14ac:dyDescent="0.25">
      <c r="A201" s="10"/>
      <c r="B201" s="53" t="s">
        <v>7</v>
      </c>
      <c r="C201" s="50"/>
      <c r="D201" s="63"/>
      <c r="E201" s="62"/>
      <c r="F201" s="62"/>
      <c r="G201" s="16">
        <f t="shared" si="15"/>
        <v>0</v>
      </c>
      <c r="H201" s="62"/>
    </row>
    <row r="202" spans="1:11" s="73" customFormat="1" ht="18.75" customHeight="1" x14ac:dyDescent="0.25">
      <c r="A202" s="10"/>
      <c r="B202" s="7" t="s">
        <v>10</v>
      </c>
      <c r="C202" s="50"/>
      <c r="D202" s="63">
        <v>792</v>
      </c>
      <c r="E202" s="62">
        <v>1558.2</v>
      </c>
      <c r="F202" s="62">
        <v>1558.2</v>
      </c>
      <c r="G202" s="16">
        <f t="shared" si="15"/>
        <v>0</v>
      </c>
      <c r="H202" s="62"/>
      <c r="K202" s="2"/>
    </row>
    <row r="203" spans="1:11" s="73" customFormat="1" ht="18.75" customHeight="1" x14ac:dyDescent="0.25">
      <c r="A203" s="10"/>
      <c r="B203" s="53" t="s">
        <v>90</v>
      </c>
      <c r="C203" s="50"/>
      <c r="D203" s="63">
        <v>2208</v>
      </c>
      <c r="E203" s="63">
        <f>2208+2136</f>
        <v>4344</v>
      </c>
      <c r="F203" s="63">
        <f>2208+2136</f>
        <v>4344</v>
      </c>
      <c r="G203" s="16">
        <f t="shared" si="15"/>
        <v>0</v>
      </c>
      <c r="H203" s="62"/>
    </row>
    <row r="204" spans="1:11" s="73" customFormat="1" ht="18.75" hidden="1" customHeight="1" x14ac:dyDescent="0.25">
      <c r="A204" s="10"/>
      <c r="B204" s="7" t="s">
        <v>8</v>
      </c>
      <c r="C204" s="50"/>
      <c r="D204" s="62"/>
      <c r="E204" s="62"/>
      <c r="F204" s="62"/>
      <c r="G204" s="16">
        <f t="shared" si="15"/>
        <v>0</v>
      </c>
      <c r="H204" s="62"/>
    </row>
    <row r="205" spans="1:11" ht="49.5" customHeight="1" x14ac:dyDescent="0.25">
      <c r="A205" s="50" t="s">
        <v>75</v>
      </c>
      <c r="B205" s="61" t="s">
        <v>91</v>
      </c>
      <c r="C205" s="63" t="s">
        <v>44</v>
      </c>
      <c r="D205" s="63">
        <f>SUM(D207:D208)</f>
        <v>10404</v>
      </c>
      <c r="E205" s="62">
        <f>SUM(E207:E208)</f>
        <v>17169.599999999999</v>
      </c>
      <c r="F205" s="62">
        <f>SUM(F207:F208)</f>
        <v>16975.599999999999</v>
      </c>
      <c r="G205" s="16">
        <f t="shared" si="15"/>
        <v>-194</v>
      </c>
      <c r="H205" s="62" t="s">
        <v>35</v>
      </c>
    </row>
    <row r="206" spans="1:11" ht="16.5" customHeight="1" x14ac:dyDescent="0.25">
      <c r="A206" s="69"/>
      <c r="B206" s="53" t="s">
        <v>7</v>
      </c>
      <c r="C206" s="63"/>
      <c r="D206" s="63"/>
      <c r="E206" s="62"/>
      <c r="F206" s="62"/>
      <c r="G206" s="16">
        <f t="shared" si="15"/>
        <v>0</v>
      </c>
      <c r="H206" s="62"/>
    </row>
    <row r="207" spans="1:11" ht="18.75" customHeight="1" x14ac:dyDescent="0.25">
      <c r="A207" s="69"/>
      <c r="B207" s="7" t="s">
        <v>10</v>
      </c>
      <c r="C207" s="63"/>
      <c r="D207" s="63">
        <f>9800+160</f>
        <v>9960</v>
      </c>
      <c r="E207" s="62">
        <f>13300+1021.6</f>
        <v>14321.6</v>
      </c>
      <c r="F207" s="62">
        <v>14127.6</v>
      </c>
      <c r="G207" s="16">
        <f t="shared" si="15"/>
        <v>-194</v>
      </c>
      <c r="H207" s="62"/>
    </row>
    <row r="208" spans="1:11" ht="18.75" customHeight="1" x14ac:dyDescent="0.25">
      <c r="A208" s="69"/>
      <c r="B208" s="53" t="s">
        <v>90</v>
      </c>
      <c r="C208" s="50"/>
      <c r="D208" s="63">
        <v>444</v>
      </c>
      <c r="E208" s="63">
        <f>444+2404</f>
        <v>2848</v>
      </c>
      <c r="F208" s="63">
        <f>444+2404</f>
        <v>2848</v>
      </c>
      <c r="G208" s="16">
        <f t="shared" si="15"/>
        <v>0</v>
      </c>
      <c r="H208" s="62"/>
    </row>
    <row r="209" spans="1:13" customFormat="1" ht="123.75" customHeight="1" x14ac:dyDescent="0.25">
      <c r="A209" s="25"/>
      <c r="B209" s="64"/>
      <c r="C209" s="64"/>
      <c r="D209" s="66"/>
      <c r="E209" s="66"/>
      <c r="F209" s="66"/>
      <c r="G209" s="85"/>
      <c r="H209" s="77" t="s">
        <v>115</v>
      </c>
      <c r="I209" s="27"/>
      <c r="J209" s="28"/>
      <c r="K209" s="28"/>
      <c r="L209" s="26"/>
      <c r="M209" s="26"/>
    </row>
    <row r="210" spans="1:13" customFormat="1" ht="16.5" customHeight="1" x14ac:dyDescent="0.25">
      <c r="A210" s="95" t="s">
        <v>113</v>
      </c>
      <c r="B210" s="95"/>
      <c r="C210" s="64"/>
      <c r="D210" s="64"/>
      <c r="E210" s="64"/>
      <c r="F210" s="89" t="s">
        <v>81</v>
      </c>
      <c r="G210" s="89"/>
      <c r="H210" s="89"/>
      <c r="I210" s="70"/>
      <c r="J210" s="70"/>
      <c r="K210" s="70"/>
      <c r="L210" s="70"/>
      <c r="M210" s="70"/>
    </row>
    <row r="211" spans="1:13" customFormat="1" ht="35.25" customHeight="1" x14ac:dyDescent="0.25">
      <c r="A211" s="95" t="s">
        <v>114</v>
      </c>
      <c r="B211" s="95"/>
      <c r="C211" s="64"/>
      <c r="D211" s="64"/>
      <c r="E211" s="64"/>
      <c r="F211" s="89" t="s">
        <v>1</v>
      </c>
      <c r="G211" s="89"/>
      <c r="H211" s="89"/>
      <c r="I211" s="29"/>
      <c r="J211" s="29"/>
      <c r="K211" s="29"/>
      <c r="L211" s="26"/>
      <c r="M211" s="26"/>
    </row>
    <row r="212" spans="1:13" customFormat="1" ht="16.5" customHeight="1" x14ac:dyDescent="0.25">
      <c r="A212" s="71"/>
      <c r="B212" s="65" t="s">
        <v>77</v>
      </c>
      <c r="C212" s="64"/>
      <c r="D212" s="64"/>
      <c r="E212" s="64"/>
      <c r="F212" s="89" t="s">
        <v>78</v>
      </c>
      <c r="G212" s="89"/>
      <c r="H212" s="89"/>
      <c r="I212" s="71"/>
      <c r="J212" s="30"/>
      <c r="K212" s="30"/>
      <c r="L212" s="76"/>
      <c r="M212" s="76"/>
    </row>
    <row r="213" spans="1:13" customFormat="1" x14ac:dyDescent="0.25">
      <c r="A213" s="31"/>
      <c r="B213" s="64"/>
      <c r="C213" s="67"/>
      <c r="D213" s="68"/>
      <c r="E213" s="68"/>
      <c r="F213" s="68"/>
      <c r="G213" s="34"/>
      <c r="H213" s="32"/>
      <c r="I213" s="32"/>
      <c r="J213" s="33"/>
      <c r="K213" s="33"/>
      <c r="L213" s="34"/>
      <c r="M213" s="35"/>
    </row>
  </sheetData>
  <mergeCells count="12">
    <mergeCell ref="A210:B210"/>
    <mergeCell ref="A211:B211"/>
    <mergeCell ref="F210:H210"/>
    <mergeCell ref="F211:H211"/>
    <mergeCell ref="F212:H212"/>
    <mergeCell ref="A12:H12"/>
    <mergeCell ref="F2:H2"/>
    <mergeCell ref="F3:H3"/>
    <mergeCell ref="F4:H4"/>
    <mergeCell ref="F5:H5"/>
    <mergeCell ref="B9:H9"/>
    <mergeCell ref="A10:H10"/>
  </mergeCells>
  <printOptions horizontalCentered="1"/>
  <pageMargins left="0.59055118110236227" right="0.78740157480314965" top="0.78740157480314965" bottom="0.78740157480314965" header="0.31496062992125984" footer="0.31496062992125984"/>
  <pageSetup paperSize="9" scale="58" fitToHeight="0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ГАИП 2023</vt:lpstr>
      <vt:lpstr>не брать</vt:lpstr>
      <vt:lpstr>Лист1</vt:lpstr>
      <vt:lpstr>'ГАИП 2023'!Заголовки_для_печати</vt:lpstr>
      <vt:lpstr>'не брать'!Заголовки_для_печати</vt:lpstr>
      <vt:lpstr>'ГАИП 2023'!Область_печати</vt:lpstr>
      <vt:lpstr>'не брать'!Область_печати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Лободина Любовь Николаевна</dc:creator>
  <cp:lastModifiedBy>Пользователь</cp:lastModifiedBy>
  <cp:lastPrinted>2023-10-16T13:13:13Z</cp:lastPrinted>
  <dcterms:created xsi:type="dcterms:W3CDTF">2019-12-12T14:10:22Z</dcterms:created>
  <dcterms:modified xsi:type="dcterms:W3CDTF">2023-10-24T07:13:28Z</dcterms:modified>
</cp:coreProperties>
</file>